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899ECD9F-BE52-834A-B7B3-638B6E3FA68C}" xr6:coauthVersionLast="47" xr6:coauthVersionMax="47" xr10:uidLastSave="{00000000-0000-0000-0000-000000000000}"/>
  <bookViews>
    <workbookView xWindow="0" yWindow="500" windowWidth="3272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549" i="3" l="1"/>
  <c r="I1549" i="3"/>
  <c r="J1549" i="3"/>
  <c r="K1549" i="3"/>
  <c r="L1549" i="3" s="1"/>
  <c r="F1548" i="3"/>
  <c r="I1548" i="3"/>
  <c r="J1548" i="3" s="1"/>
  <c r="K1548" i="3"/>
  <c r="F1547" i="3"/>
  <c r="I1547" i="3"/>
  <c r="K1547" i="3" s="1"/>
  <c r="L1547" i="3" s="1"/>
  <c r="J1547" i="3"/>
  <c r="F1546" i="3"/>
  <c r="I1546" i="3"/>
  <c r="K1546" i="3" s="1"/>
  <c r="J1546" i="3"/>
  <c r="F1545" i="3"/>
  <c r="I1545" i="3"/>
  <c r="K1545" i="3" s="1"/>
  <c r="F1544" i="3"/>
  <c r="I1544" i="3"/>
  <c r="K1544" i="3" s="1"/>
  <c r="F1543" i="3"/>
  <c r="I1543" i="3"/>
  <c r="K1543" i="3" s="1"/>
  <c r="J1543" i="3"/>
  <c r="F1542" i="3"/>
  <c r="I1542" i="3"/>
  <c r="K1542" i="3" s="1"/>
  <c r="F1541" i="3"/>
  <c r="I1541" i="3"/>
  <c r="J1541" i="3" s="1"/>
  <c r="K1541" i="3"/>
  <c r="F1540" i="3"/>
  <c r="I1540" i="3"/>
  <c r="J1540" i="3" s="1"/>
  <c r="K1540" i="3"/>
  <c r="F1539" i="3"/>
  <c r="I1539" i="3"/>
  <c r="K1539" i="3" s="1"/>
  <c r="F1538" i="3"/>
  <c r="I1538" i="3"/>
  <c r="K1538" i="3" s="1"/>
  <c r="F1537" i="3"/>
  <c r="I1537" i="3"/>
  <c r="K1537" i="3" s="1"/>
  <c r="F1536" i="3"/>
  <c r="I1536" i="3"/>
  <c r="K1536" i="3" s="1"/>
  <c r="F1535" i="3"/>
  <c r="I1535" i="3"/>
  <c r="J1535" i="3" s="1"/>
  <c r="K1535" i="3"/>
  <c r="F1534" i="3"/>
  <c r="I1534" i="3"/>
  <c r="K1534" i="3" s="1"/>
  <c r="F1533" i="3"/>
  <c r="I1533" i="3"/>
  <c r="K1533" i="3" s="1"/>
  <c r="F1532" i="3"/>
  <c r="I1532" i="3"/>
  <c r="J1532" i="3" s="1"/>
  <c r="K1532" i="3"/>
  <c r="F1531" i="3"/>
  <c r="I1531" i="3"/>
  <c r="K1531" i="3" s="1"/>
  <c r="F1530" i="3"/>
  <c r="I1530" i="3"/>
  <c r="J1530" i="3" s="1"/>
  <c r="K1530" i="3"/>
  <c r="F1529" i="3"/>
  <c r="I1529" i="3"/>
  <c r="J1529" i="3" s="1"/>
  <c r="K1529" i="3"/>
  <c r="F1528" i="3"/>
  <c r="I1528" i="3"/>
  <c r="K1528" i="3" s="1"/>
  <c r="F1527" i="3"/>
  <c r="I1527" i="3"/>
  <c r="K1527" i="3" s="1"/>
  <c r="F1526" i="3"/>
  <c r="I1526" i="3"/>
  <c r="J1526" i="3" s="1"/>
  <c r="K1526" i="3"/>
  <c r="F1525" i="3"/>
  <c r="I1525" i="3"/>
  <c r="K1525" i="3" s="1"/>
  <c r="F1524" i="3"/>
  <c r="I1524" i="3"/>
  <c r="K1524" i="3" s="1"/>
  <c r="F1523" i="3"/>
  <c r="I1523" i="3"/>
  <c r="J1523" i="3" s="1"/>
  <c r="K1523" i="3"/>
  <c r="F1522" i="3"/>
  <c r="I1522" i="3"/>
  <c r="K1522" i="3" s="1"/>
  <c r="F1521" i="3"/>
  <c r="I1521" i="3"/>
  <c r="J1521" i="3" s="1"/>
  <c r="K1521" i="3"/>
  <c r="F1520" i="3"/>
  <c r="I1520" i="3"/>
  <c r="K1520" i="3" s="1"/>
  <c r="F1519" i="3"/>
  <c r="I1519" i="3"/>
  <c r="K1519" i="3" s="1"/>
  <c r="F1518" i="3"/>
  <c r="I1518" i="3"/>
  <c r="K1518" i="3" s="1"/>
  <c r="F1517" i="3"/>
  <c r="I1517" i="3"/>
  <c r="K1517" i="3" s="1"/>
  <c r="F1516" i="3"/>
  <c r="I1516" i="3"/>
  <c r="K1516" i="3" s="1"/>
  <c r="F1515" i="3"/>
  <c r="I1515" i="3"/>
  <c r="K1515" i="3" s="1"/>
  <c r="F1514" i="3"/>
  <c r="I1514" i="3"/>
  <c r="K1514" i="3" s="1"/>
  <c r="F1513" i="3"/>
  <c r="I1513" i="3"/>
  <c r="K1513" i="3" s="1"/>
  <c r="F1512" i="3"/>
  <c r="I1512" i="3"/>
  <c r="K1512" i="3" s="1"/>
  <c r="F1511" i="3"/>
  <c r="I1511" i="3"/>
  <c r="K1511" i="3" s="1"/>
  <c r="F1510" i="3"/>
  <c r="I1510" i="3"/>
  <c r="K1510" i="3" s="1"/>
  <c r="F1509" i="3"/>
  <c r="I1509" i="3"/>
  <c r="K1509" i="3" s="1"/>
  <c r="F1508" i="3"/>
  <c r="I1508" i="3"/>
  <c r="K1508" i="3" s="1"/>
  <c r="F1507" i="3"/>
  <c r="I1507" i="3"/>
  <c r="K1507" i="3" s="1"/>
  <c r="F1506" i="3"/>
  <c r="I1506" i="3"/>
  <c r="K1506" i="3" s="1"/>
  <c r="F1505" i="3"/>
  <c r="I1505" i="3"/>
  <c r="K1505" i="3" s="1"/>
  <c r="F1504" i="3"/>
  <c r="I1504" i="3"/>
  <c r="K1504" i="3" s="1"/>
  <c r="F1498" i="3"/>
  <c r="H1513" i="1"/>
  <c r="K1513" i="1"/>
  <c r="L1513" i="1" s="1"/>
  <c r="M1513" i="1"/>
  <c r="T1513" i="1"/>
  <c r="U1513" i="1" s="1"/>
  <c r="I1513" i="1" s="1"/>
  <c r="F1503" i="3"/>
  <c r="I1503" i="3"/>
  <c r="K1503" i="3" s="1"/>
  <c r="F1502" i="3"/>
  <c r="I1502" i="3"/>
  <c r="K1502" i="3" s="1"/>
  <c r="F1501" i="3"/>
  <c r="I1501" i="3"/>
  <c r="K1501" i="3" s="1"/>
  <c r="F1500" i="3"/>
  <c r="I1500" i="3"/>
  <c r="K1500" i="3" s="1"/>
  <c r="F1499" i="3"/>
  <c r="I1499" i="3"/>
  <c r="J1499" i="3" s="1"/>
  <c r="I1498" i="3"/>
  <c r="K1498" i="3" s="1"/>
  <c r="F1497" i="3"/>
  <c r="I1497" i="3"/>
  <c r="K1497" i="3" s="1"/>
  <c r="F1496" i="3"/>
  <c r="I1496" i="3"/>
  <c r="K1496" i="3" s="1"/>
  <c r="F1495" i="3"/>
  <c r="I1495" i="3"/>
  <c r="J1495" i="3" s="1"/>
  <c r="K1495" i="3"/>
  <c r="F1494" i="3"/>
  <c r="I1494" i="3"/>
  <c r="K1494" i="3" s="1"/>
  <c r="F1493" i="3"/>
  <c r="I1493" i="3"/>
  <c r="J1493" i="3" s="1"/>
  <c r="K1493" i="3"/>
  <c r="F1492" i="3"/>
  <c r="I1492" i="3"/>
  <c r="K1492" i="3" s="1"/>
  <c r="F1491" i="3"/>
  <c r="I1491" i="3"/>
  <c r="K1491" i="3" s="1"/>
  <c r="F1490" i="3"/>
  <c r="I1490" i="3"/>
  <c r="K1490" i="3" s="1"/>
  <c r="F1489" i="3"/>
  <c r="I1489" i="3"/>
  <c r="K1489" i="3" s="1"/>
  <c r="F1488" i="3"/>
  <c r="I1488" i="3"/>
  <c r="K1488" i="3" s="1"/>
  <c r="F1487" i="3"/>
  <c r="I1487" i="3"/>
  <c r="K1487" i="3" s="1"/>
  <c r="F1486" i="3"/>
  <c r="I1486" i="3"/>
  <c r="J1486" i="3" s="1"/>
  <c r="K1486" i="3"/>
  <c r="F1485" i="3"/>
  <c r="I1485" i="3"/>
  <c r="K1485" i="3" s="1"/>
  <c r="F1484" i="3"/>
  <c r="I1484" i="3"/>
  <c r="K1484" i="3" s="1"/>
  <c r="F1483" i="3"/>
  <c r="I1483" i="3"/>
  <c r="K1483" i="3" s="1"/>
  <c r="F1482" i="3"/>
  <c r="I1482" i="3"/>
  <c r="J1482" i="3" s="1"/>
  <c r="K1482" i="3"/>
  <c r="F1481" i="3"/>
  <c r="I1481" i="3"/>
  <c r="K1481" i="3" s="1"/>
  <c r="F1480" i="3"/>
  <c r="I1480" i="3"/>
  <c r="K1480" i="3" s="1"/>
  <c r="F1479" i="3"/>
  <c r="I1479" i="3"/>
  <c r="K1479" i="3" s="1"/>
  <c r="F1478" i="3"/>
  <c r="I1478" i="3"/>
  <c r="J1478" i="3" s="1"/>
  <c r="K1478" i="3"/>
  <c r="F1477" i="3"/>
  <c r="I1477" i="3"/>
  <c r="K1477" i="3" s="1"/>
  <c r="F1476" i="3"/>
  <c r="I1476" i="3"/>
  <c r="J1476" i="3" s="1"/>
  <c r="K1476" i="3"/>
  <c r="F1475" i="3"/>
  <c r="I1475" i="3"/>
  <c r="K1475" i="3" s="1"/>
  <c r="F1474" i="3"/>
  <c r="I1474" i="3"/>
  <c r="K1474" i="3" s="1"/>
  <c r="F1473" i="3"/>
  <c r="I1473" i="3"/>
  <c r="J1473" i="3" s="1"/>
  <c r="K1473" i="3"/>
  <c r="F1472" i="3"/>
  <c r="I1472" i="3"/>
  <c r="J1472" i="3"/>
  <c r="K1472" i="3"/>
  <c r="J1545" i="3" l="1"/>
  <c r="L1548" i="3"/>
  <c r="J1544" i="3"/>
  <c r="J1542" i="3"/>
  <c r="L1542" i="3" s="1"/>
  <c r="L1545" i="3"/>
  <c r="L1544" i="3"/>
  <c r="L1546" i="3"/>
  <c r="J1524" i="3"/>
  <c r="L1524" i="3" s="1"/>
  <c r="L1543" i="3"/>
  <c r="L1541" i="3"/>
  <c r="J1537" i="3"/>
  <c r="L1537" i="3" s="1"/>
  <c r="J1539" i="3"/>
  <c r="L1539" i="3" s="1"/>
  <c r="J1538" i="3"/>
  <c r="L1538" i="3" s="1"/>
  <c r="L1540" i="3"/>
  <c r="J1536" i="3"/>
  <c r="L1536" i="3" s="1"/>
  <c r="J1534" i="3"/>
  <c r="L1534" i="3" s="1"/>
  <c r="J1533" i="3"/>
  <c r="L1533" i="3" s="1"/>
  <c r="J1531" i="3"/>
  <c r="L1531" i="3" s="1"/>
  <c r="L1535" i="3"/>
  <c r="L1529" i="3"/>
  <c r="L1532" i="3"/>
  <c r="L1530" i="3"/>
  <c r="J1528" i="3"/>
  <c r="L1528" i="3" s="1"/>
  <c r="J1527" i="3"/>
  <c r="L1527" i="3" s="1"/>
  <c r="J1525" i="3"/>
  <c r="L1525" i="3" s="1"/>
  <c r="J1522" i="3"/>
  <c r="L1522" i="3" s="1"/>
  <c r="L1526" i="3"/>
  <c r="J1520" i="3"/>
  <c r="L1520" i="3" s="1"/>
  <c r="L1523" i="3"/>
  <c r="J1519" i="3"/>
  <c r="L1519" i="3" s="1"/>
  <c r="J1516" i="3"/>
  <c r="L1516" i="3" s="1"/>
  <c r="L1521" i="3"/>
  <c r="J1518" i="3"/>
  <c r="L1518" i="3" s="1"/>
  <c r="J1513" i="3"/>
  <c r="L1513" i="3" s="1"/>
  <c r="J1511" i="3"/>
  <c r="L1511" i="3" s="1"/>
  <c r="J1517" i="3"/>
  <c r="L1517" i="3" s="1"/>
  <c r="J1512" i="3"/>
  <c r="L1512" i="3" s="1"/>
  <c r="J1514" i="3"/>
  <c r="L1514" i="3" s="1"/>
  <c r="J1515" i="3"/>
  <c r="L1515" i="3" s="1"/>
  <c r="J1510" i="3"/>
  <c r="L1510" i="3" s="1"/>
  <c r="J1507" i="3"/>
  <c r="L1507" i="3" s="1"/>
  <c r="J1509" i="3"/>
  <c r="L1509" i="3" s="1"/>
  <c r="J1508" i="3"/>
  <c r="L1508" i="3" s="1"/>
  <c r="J1503" i="3"/>
  <c r="L1503" i="3" s="1"/>
  <c r="J1506" i="3"/>
  <c r="L1506" i="3" s="1"/>
  <c r="J1502" i="3"/>
  <c r="L1502" i="3" s="1"/>
  <c r="J1505" i="3"/>
  <c r="L1505" i="3" s="1"/>
  <c r="J1504" i="3"/>
  <c r="L1504" i="3" s="1"/>
  <c r="J1501" i="3"/>
  <c r="L1501" i="3" s="1"/>
  <c r="K1499" i="3"/>
  <c r="L1499" i="3" s="1"/>
  <c r="J1498" i="3"/>
  <c r="L1498" i="3" s="1"/>
  <c r="AA1513" i="1"/>
  <c r="W1513" i="1"/>
  <c r="X1513" i="1" s="1"/>
  <c r="AB1513" i="1"/>
  <c r="J1500" i="3"/>
  <c r="L1500" i="3" s="1"/>
  <c r="J1497" i="3"/>
  <c r="L1497" i="3" s="1"/>
  <c r="J1489" i="3"/>
  <c r="J1496" i="3"/>
  <c r="L1496" i="3" s="1"/>
  <c r="J1494" i="3"/>
  <c r="L1494" i="3" s="1"/>
  <c r="J1492" i="3"/>
  <c r="L1492" i="3" s="1"/>
  <c r="J1491" i="3"/>
  <c r="L1491" i="3" s="1"/>
  <c r="L1495" i="3"/>
  <c r="L1493" i="3"/>
  <c r="J1490" i="3"/>
  <c r="L1490" i="3" s="1"/>
  <c r="J1488" i="3"/>
  <c r="L1488" i="3" s="1"/>
  <c r="J1487" i="3"/>
  <c r="L1487" i="3" s="1"/>
  <c r="J1485" i="3"/>
  <c r="L1485" i="3" s="1"/>
  <c r="J1484" i="3"/>
  <c r="L1484" i="3" s="1"/>
  <c r="L1489" i="3"/>
  <c r="J1483" i="3"/>
  <c r="L1483" i="3" s="1"/>
  <c r="L1486" i="3"/>
  <c r="J1481" i="3"/>
  <c r="L1481" i="3" s="1"/>
  <c r="J1480" i="3"/>
  <c r="L1480" i="3" s="1"/>
  <c r="J1479" i="3"/>
  <c r="L1479" i="3" s="1"/>
  <c r="L1482" i="3"/>
  <c r="J1477" i="3"/>
  <c r="L1477" i="3" s="1"/>
  <c r="L1472" i="3"/>
  <c r="J1475" i="3"/>
  <c r="L1475" i="3" s="1"/>
  <c r="L1478" i="3"/>
  <c r="L1476" i="3"/>
  <c r="J1474" i="3"/>
  <c r="L1474" i="3" s="1"/>
  <c r="L1473" i="3"/>
  <c r="F1471" i="3"/>
  <c r="I1471" i="3"/>
  <c r="J1471" i="3"/>
  <c r="F1469" i="3"/>
  <c r="I1469" i="3"/>
  <c r="J1469" i="3" s="1"/>
  <c r="K1469" i="3"/>
  <c r="F1470" i="3"/>
  <c r="I1470" i="3"/>
  <c r="J1470" i="3" s="1"/>
  <c r="F1468" i="3"/>
  <c r="I1468" i="3"/>
  <c r="J1468" i="3" s="1"/>
  <c r="K1468" i="3"/>
  <c r="F1467" i="3"/>
  <c r="I1467" i="3"/>
  <c r="J1467" i="3" s="1"/>
  <c r="K1467" i="3"/>
  <c r="K502" i="1"/>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F1455" i="3"/>
  <c r="I1455" i="3"/>
  <c r="J1455" i="3" s="1"/>
  <c r="K1455" i="3"/>
  <c r="H1512" i="1"/>
  <c r="K1512" i="1"/>
  <c r="L1512" i="1" s="1"/>
  <c r="M1512" i="1"/>
  <c r="T1512" i="1" s="1"/>
  <c r="U1512" i="1" s="1"/>
  <c r="I1512" i="1" s="1"/>
  <c r="H1511" i="1"/>
  <c r="K1511" i="1"/>
  <c r="L1511" i="1" s="1"/>
  <c r="M1511" i="1"/>
  <c r="H1510" i="1"/>
  <c r="K1510" i="1"/>
  <c r="L1510" i="1" s="1"/>
  <c r="M1510" i="1"/>
  <c r="H1509" i="1"/>
  <c r="K1509" i="1"/>
  <c r="L1509" i="1" s="1"/>
  <c r="M1509" i="1"/>
  <c r="T1509" i="1" s="1"/>
  <c r="U1509" i="1" s="1"/>
  <c r="I1509" i="1" s="1"/>
  <c r="H1508" i="1"/>
  <c r="K1508" i="1"/>
  <c r="L1508" i="1" s="1"/>
  <c r="M1508" i="1"/>
  <c r="H1507" i="1"/>
  <c r="K1507" i="1"/>
  <c r="L1507" i="1" s="1"/>
  <c r="M1507" i="1"/>
  <c r="H1506" i="1"/>
  <c r="K1506" i="1"/>
  <c r="L1506" i="1" s="1"/>
  <c r="M1506" i="1"/>
  <c r="H1505" i="1"/>
  <c r="K1505" i="1"/>
  <c r="L1505" i="1" s="1"/>
  <c r="M1505" i="1"/>
  <c r="H1504" i="1"/>
  <c r="K1504" i="1"/>
  <c r="L1504" i="1" s="1"/>
  <c r="M1504" i="1"/>
  <c r="H1502" i="1"/>
  <c r="K1502" i="1"/>
  <c r="L1502" i="1" s="1"/>
  <c r="M1502" i="1"/>
  <c r="H1503" i="1"/>
  <c r="K1503" i="1"/>
  <c r="L1503" i="1" s="1"/>
  <c r="M1503"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H1448" i="1"/>
  <c r="K1448" i="1"/>
  <c r="L1448" i="1" s="1"/>
  <c r="M1448" i="1"/>
  <c r="P1448" i="1"/>
  <c r="H1447" i="1"/>
  <c r="K1447" i="1"/>
  <c r="L1447" i="1" s="1"/>
  <c r="M1447" i="1"/>
  <c r="P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30" i="1"/>
  <c r="K1430" i="1"/>
  <c r="L1430" i="1" s="1"/>
  <c r="M1430"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4" i="3"/>
  <c r="I1454" i="3"/>
  <c r="J1454" i="3"/>
  <c r="F1453" i="3"/>
  <c r="I1453" i="3"/>
  <c r="J1453" i="3" s="1"/>
  <c r="K1453" i="3"/>
  <c r="F1452" i="3"/>
  <c r="I1452" i="3"/>
  <c r="J1452" i="3" s="1"/>
  <c r="K1452" i="3"/>
  <c r="H1346" i="1"/>
  <c r="K1346" i="1"/>
  <c r="L1346" i="1" s="1"/>
  <c r="M1346" i="1"/>
  <c r="H1345" i="1"/>
  <c r="K1345" i="1"/>
  <c r="L1345" i="1" s="1"/>
  <c r="M1345" i="1"/>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69" i="3" l="1"/>
  <c r="K1470" i="3"/>
  <c r="L1470" i="3" s="1"/>
  <c r="L1468" i="3"/>
  <c r="L1467" i="3"/>
  <c r="L1466" i="3"/>
  <c r="L1465" i="3"/>
  <c r="L1464" i="3"/>
  <c r="L1463" i="3"/>
  <c r="L1460" i="3"/>
  <c r="L1462" i="3"/>
  <c r="L1461" i="3"/>
  <c r="L1455" i="3"/>
  <c r="T1510" i="1"/>
  <c r="U1510" i="1" s="1"/>
  <c r="I1510" i="1" s="1"/>
  <c r="T1511" i="1"/>
  <c r="U1511" i="1" s="1"/>
  <c r="I1511" i="1" s="1"/>
  <c r="AA1512" i="1"/>
  <c r="W1512" i="1"/>
  <c r="X1512" i="1" s="1"/>
  <c r="L1459" i="3"/>
  <c r="L1458" i="3"/>
  <c r="L1457" i="3"/>
  <c r="L1456" i="3"/>
  <c r="AB1512" i="1"/>
  <c r="T1506" i="1"/>
  <c r="U1506" i="1" s="1"/>
  <c r="I1506" i="1" s="1"/>
  <c r="T1508" i="1"/>
  <c r="W1508" i="1" s="1"/>
  <c r="X1508" i="1" s="1"/>
  <c r="T1502" i="1"/>
  <c r="U1502" i="1" s="1"/>
  <c r="I1502" i="1" s="1"/>
  <c r="AB1510" i="1"/>
  <c r="AA1509" i="1"/>
  <c r="T1507" i="1"/>
  <c r="U1507" i="1" s="1"/>
  <c r="I1507" i="1" s="1"/>
  <c r="W1509" i="1"/>
  <c r="X1509" i="1" s="1"/>
  <c r="AB1509" i="1"/>
  <c r="T1503" i="1"/>
  <c r="U1503" i="1" s="1"/>
  <c r="I1503" i="1" s="1"/>
  <c r="T1505" i="1"/>
  <c r="U1505" i="1" s="1"/>
  <c r="I1505" i="1" s="1"/>
  <c r="T1504" i="1"/>
  <c r="U1504" i="1" s="1"/>
  <c r="I1504"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3" i="3"/>
  <c r="L1452" i="3"/>
  <c r="T1345" i="1"/>
  <c r="U1345" i="1" s="1"/>
  <c r="I1345" i="1" s="1"/>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K1471" i="3" s="1"/>
  <c r="L1471" i="3" s="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A1508" i="1" l="1"/>
  <c r="W1510" i="1"/>
  <c r="X1510" i="1" s="1"/>
  <c r="AA1510" i="1"/>
  <c r="W1511" i="1"/>
  <c r="X1511" i="1" s="1"/>
  <c r="AA1511" i="1"/>
  <c r="AB1511" i="1"/>
  <c r="AB1508" i="1"/>
  <c r="W1502" i="1"/>
  <c r="X1502" i="1" s="1"/>
  <c r="W1506" i="1"/>
  <c r="X1506" i="1" s="1"/>
  <c r="AA1506" i="1"/>
  <c r="AB1507" i="1"/>
  <c r="AB1506" i="1"/>
  <c r="W1507" i="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4" i="3"/>
  <c r="L1454"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<sst xmlns="http://schemas.openxmlformats.org/spreadsheetml/2006/main" count="14058" uniqueCount="3481">
  <si>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</si>
  <si>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</si>
  <si>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</si>
  <si>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</si>
  <si>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</si>
  <si>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</si>
  <si>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</si>
  <si>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</si>
  <si>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</si>
  <si>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</si>
  <si>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</si>
  <si>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</si>
  <si>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</si>
  <si>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</si>
  <si>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</si>
  <si>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</si>
  <si>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</si>
  <si>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</si>
  <si>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</si>
  <si>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</si>
  <si>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</si>
  <si>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</si>
  <si>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</si>
  <si>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</si>
  <si>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</si>
  <si>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</si>
  <si>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</si>
  <si>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</si>
  <si>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</si>
  <si>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</si>
  <si>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</si>
  <si>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</si>
  <si>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</si>
  <si>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</si>
  <si>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</si>
  <si>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</si>
  <si>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</si>
  <si>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</si>
  <si>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</si>
  <si>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</si>
  <si>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</si>
  <si>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</si>
  <si>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</si>
  <si>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</si>
  <si>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</si>
  <si>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</si>
  <si>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</si>
  <si>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</si>
  <si>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</si>
  <si>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</si>
  <si>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</si>
  <si>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</si>
  <si>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</si>
  <si>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</si>
  <si>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</si>
  <si>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</si>
  <si>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</si>
  <si>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</si>
  <si>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</si>
  <si>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</si>
  <si>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</si>
  <si>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</si>
  <si>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</si>
  <si>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</si>
  <si>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</si>
  <si>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</si>
  <si>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</si>
  <si>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</si>
  <si>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</si>
  <si>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</si>
  <si>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</si>
  <si>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</si>
  <si>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</si>
  <si>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</si>
  <si>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</si>
  <si>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</si>
  <si>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</si>
  <si>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</si>
  <si>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</si>
  <si>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</si>
  <si>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</si>
  <si>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</si>
  <si>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</si>
  <si>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</si>
  <si>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</si>
  <si>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</si>
  <si>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</si>
  <si>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</si>
  <si>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</si>
  <si>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</si>
  <si>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</si>
  <si>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</si>
  <si>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</si>
  <si>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</si>
  <si>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</si>
  <si>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</si>
  <si>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</si>
  <si>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</si>
  <si>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</si>
  <si>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</si>
  <si>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</si>
  <si>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</si>
  <si>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</si>
  <si>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</si>
  <si>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</si>
  <si>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</si>
  <si>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</si>
  <si>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</si>
  <si>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</si>
  <si>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</si>
  <si>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</si>
  <si>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</si>
  <si>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</si>
  <si>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</si>
  <si>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</si>
  <si>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</si>
  <si>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</si>
  <si>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</si>
  <si>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</si>
  <si>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</si>
  <si>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</si>
  <si>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</si>
  <si>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</si>
  <si>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</si>
  <si>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</si>
  <si>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</si>
  <si>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</si>
  <si>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</si>
  <si>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</si>
  <si>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</si>
  <si>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</si>
  <si>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</si>
  <si>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</si>
  <si>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</si>
  <si>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</si>
  <si>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</si>
  <si>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</si>
  <si>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</si>
  <si>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</si>
  <si>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</si>
  <si>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</si>
  <si>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</si>
  <si>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</si>
  <si>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</si>
  <si>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</si>
  <si>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</si>
  <si>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</si>
  <si>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</si>
  <si>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</si>
  <si>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</si>
  <si>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</si>
  <si>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</si>
  <si>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</si>
  <si>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</si>
  <si>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</si>
  <si>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</si>
  <si>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</si>
  <si>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</si>
  <si>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</si>
  <si>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</si>
  <si>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</si>
  <si>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</si>
  <si>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</si>
  <si>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</si>
  <si>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</si>
  <si>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</si>
  <si>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</si>
  <si>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</si>
  <si>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</si>
  <si>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</si>
  <si>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</si>
  <si>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</si>
  <si>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</si>
  <si>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</si>
  <si>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</si>
  <si>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</si>
  <si>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</si>
  <si>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</si>
  <si>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</si>
  <si>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</si>
  <si>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</si>
  <si>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</si>
  <si>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</si>
  <si>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</si>
  <si>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</si>
  <si>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</si>
  <si>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</si>
  <si>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</si>
  <si>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</si>
  <si>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</si>
  <si>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</si>
  <si>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</si>
  <si>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</si>
  <si>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</si>
  <si>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</si>
  <si>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</si>
  <si>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</si>
  <si>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</si>
  <si>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</si>
  <si>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</si>
  <si>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</si>
  <si>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</si>
  <si>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</si>
  <si>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</si>
  <si>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</si>
  <si>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</si>
  <si>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</si>
  <si>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</si>
  <si>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</si>
  <si>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</si>
  <si>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</si>
  <si>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</si>
  <si>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</si>
  <si>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</si>
  <si>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</si>
  <si>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</si>
  <si>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</si>
  <si>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</si>
  <si>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</si>
  <si>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</si>
  <si>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</si>
  <si>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</si>
  <si>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</si>
  <si>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</si>
  <si>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</si>
  <si>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</si>
  <si>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</si>
  <si>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</si>
  <si>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</si>
  <si>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</si>
  <si>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</si>
  <si>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</si>
  <si>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</si>
  <si>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</si>
  <si>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</si>
  <si>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</si>
  <si>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</si>
  <si>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</si>
  <si>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</si>
  <si>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</si>
  <si>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</si>
  <si>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</si>
  <si>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</si>
  <si>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</si>
  <si>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</si>
  <si>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</si>
  <si>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</si>
  <si>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</si>
  <si>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</si>
  <si>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</si>
  <si>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</si>
  <si>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</si>
  <si>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</si>
  <si>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</si>
  <si>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</si>
  <si>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</si>
  <si>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</si>
  <si>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</si>
  <si>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</si>
  <si>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</si>
  <si>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</si>
  <si>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</si>
  <si>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</si>
  <si>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</si>
  <si>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</si>
  <si>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</si>
  <si>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</si>
  <si>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</si>
  <si>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</si>
  <si>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</si>
  <si>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</si>
  <si>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</si>
  <si>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</si>
  <si>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</si>
  <si>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</si>
  <si>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</si>
  <si>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</si>
  <si>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</si>
  <si>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</si>
  <si>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</si>
  <si>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</si>
  <si>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</si>
  <si>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</si>
  <si>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</si>
  <si>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</si>
  <si>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</si>
  <si>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</si>
  <si>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</si>
  <si>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</si>
  <si>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</si>
  <si>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</si>
  <si>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</si>
  <si>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</si>
  <si>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</si>
  <si>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</si>
  <si>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</si>
  <si>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</si>
  <si>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</si>
  <si>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</si>
  <si>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</si>
  <si>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</si>
  <si>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</si>
  <si>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</si>
  <si>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</si>
  <si>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</si>
  <si>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</si>
  <si>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</si>
  <si>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</si>
  <si>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</si>
  <si>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</si>
  <si>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</si>
  <si>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</si>
  <si>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</si>
  <si>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</si>
  <si>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</si>
  <si>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</si>
  <si>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</si>
  <si>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</si>
  <si>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</si>
  <si>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</si>
  <si>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</si>
  <si>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</si>
  <si>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</si>
  <si>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</si>
  <si>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</si>
  <si>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</si>
  <si>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</si>
  <si>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</si>
  <si>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</si>
  <si>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</si>
  <si>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</si>
  <si>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</si>
  <si>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</si>
  <si>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</si>
  <si>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</si>
  <si>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</si>
  <si>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</si>
  <si>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</si>
  <si>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</si>
  <si>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</si>
  <si>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</si>
  <si>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</si>
  <si>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</si>
  <si>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</si>
  <si>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</si>
  <si>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</si>
  <si>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</si>
  <si>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</si>
  <si>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</si>
  <si>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</si>
  <si>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</si>
  <si>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</si>
  <si>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</si>
  <si>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</si>
  <si>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</si>
  <si>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</si>
  <si>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</si>
  <si>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</si>
  <si>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</si>
  <si>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</si>
  <si>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</si>
  <si>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</si>
  <si>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</si>
  <si>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</si>
  <si>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</si>
  <si>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</si>
  <si>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</si>
  <si>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</si>
  <si>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</si>
  <si>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</si>
  <si>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</si>
  <si>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</si>
  <si>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</si>
  <si>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</si>
  <si>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</si>
  <si>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</si>
  <si>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</si>
  <si>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</si>
  <si>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</si>
  <si>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</si>
  <si>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</si>
  <si>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</si>
  <si>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</si>
  <si>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</si>
  <si>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</si>
  <si>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</si>
  <si>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</si>
  <si>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</si>
  <si>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</si>
  <si>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</si>
  <si>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</si>
  <si>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</si>
  <si>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</si>
  <si>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</si>
  <si>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</si>
  <si>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</si>
  <si>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</si>
  <si>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</si>
  <si>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</si>
  <si>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</si>
  <si>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</si>
  <si>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</si>
  <si>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</si>
  <si>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</si>
  <si>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</si>
  <si>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</si>
  <si>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</si>
  <si>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</si>
  <si>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</si>
  <si>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</si>
  <si>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</si>
  <si>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</si>
  <si>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</si>
  <si>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</si>
  <si>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</si>
  <si>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</si>
  <si>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</si>
  <si>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</si>
  <si>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</si>
  <si>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</si>
  <si>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</si>
  <si>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</si>
  <si>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</si>
  <si>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</si>
  <si>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</si>
  <si>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</si>
  <si>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</si>
  <si>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</si>
  <si>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</si>
  <si>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</si>
  <si>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</si>
  <si>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</si>
  <si>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</si>
  <si>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</si>
  <si>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</si>
  <si>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</si>
  <si>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</si>
  <si>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</si>
  <si>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</si>
  <si>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</si>
  <si>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</si>
  <si>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</si>
  <si>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</si>
  <si>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</si>
  <si>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</si>
  <si>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</si>
  <si>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</si>
  <si>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</si>
  <si>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</si>
  <si>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</si>
  <si>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</si>
  <si>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</si>
  <si>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</si>
  <si>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</si>
  <si>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</si>
  <si>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</si>
  <si>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</si>
  <si>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</si>
  <si>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</si>
  <si>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</si>
  <si>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</si>
  <si>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</si>
  <si>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</si>
  <si>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</si>
  <si>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</si>
  <si>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</si>
  <si>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</si>
  <si>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</si>
  <si>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</si>
  <si>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</si>
  <si>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</si>
  <si>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</si>
  <si>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</si>
  <si>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</si>
  <si>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</si>
  <si>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</si>
  <si>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</si>
  <si>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</si>
  <si>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</si>
  <si>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</si>
  <si>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</si>
  <si>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</si>
  <si>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</si>
  <si>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</si>
  <si>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</si>
  <si>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</si>
  <si>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</si>
  <si>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</si>
  <si>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</si>
  <si>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</si>
  <si>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</si>
  <si>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</si>
  <si>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</si>
  <si>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</si>
  <si>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</si>
  <si>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</si>
  <si>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</si>
  <si>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</si>
  <si>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</si>
  <si>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</si>
  <si>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</si>
  <si>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</si>
  <si>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</si>
  <si>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</si>
  <si>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</si>
  <si>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</si>
  <si>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</si>
  <si>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</si>
  <si>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</si>
  <si>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</si>
  <si>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</si>
  <si>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</si>
  <si>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</si>
  <si>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</si>
  <si>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</si>
  <si>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</si>
  <si>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</si>
  <si>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</si>
  <si>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</si>
  <si>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</si>
  <si>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</si>
  <si>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</si>
  <si>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</si>
  <si>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</si>
  <si>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</si>
  <si>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</si>
  <si>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</si>
  <si>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</si>
  <si>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</si>
  <si>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</si>
  <si>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</si>
  <si>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</si>
  <si>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</si>
  <si>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</si>
  <si>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</si>
  <si>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</si>
  <si>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</si>
  <si>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</si>
  <si>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</si>
  <si>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</si>
  <si>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</si>
  <si>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</si>
  <si>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</si>
  <si>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</si>
  <si>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</si>
  <si>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</si>
  <si>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</si>
  <si>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</si>
  <si>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</si>
  <si>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</si>
  <si>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</si>
  <si>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</si>
  <si>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</si>
  <si>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</si>
  <si>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</si>
  <si>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</si>
  <si>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</si>
  <si>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</si>
  <si>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</si>
  <si>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</si>
  <si>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</si>
  <si>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</si>
  <si>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</si>
  <si>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</si>
  <si>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</si>
  <si>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</si>
  <si>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</si>
  <si>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</si>
  <si>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</si>
  <si>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</si>
  <si>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</si>
  <si>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</si>
  <si>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</si>
  <si>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</si>
  <si>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</si>
  <si>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</si>
  <si>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</si>
  <si>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</si>
  <si>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</si>
  <si>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</si>
  <si>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</si>
  <si>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</si>
  <si>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</si>
  <si>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</si>
  <si>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</si>
  <si>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</si>
  <si>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</si>
  <si>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</si>
  <si>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</si>
  <si>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</si>
  <si>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</si>
  <si>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</si>
  <si>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</si>
  <si>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</si>
  <si>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</si>
  <si>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</si>
  <si>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</si>
  <si>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</si>
  <si>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</si>
  <si>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</si>
  <si>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</si>
  <si>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</si>
  <si>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</si>
  <si>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</si>
  <si>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</si>
  <si>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</si>
  <si>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</si>
  <si>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</si>
  <si>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</si>
  <si>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</si>
  <si>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</si>
  <si>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</si>
  <si>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</si>
  <si>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</si>
  <si>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</si>
  <si>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</si>
  <si>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</si>
  <si>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</si>
  <si>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</si>
  <si>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</si>
  <si>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</si>
  <si>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</si>
  <si>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</si>
  <si>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</si>
  <si>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</si>
  <si>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</si>
  <si>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</si>
  <si>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</si>
  <si>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</si>
  <si>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</si>
  <si>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</si>
  <si>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</si>
  <si>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</si>
  <si>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</si>
  <si>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</si>
  <si>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</si>
  <si>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</si>
  <si>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</si>
  <si>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</si>
  <si>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</si>
  <si>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</si>
  <si>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</si>
  <si>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</si>
  <si>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</si>
  <si>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</si>
  <si>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</si>
  <si>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</si>
  <si>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</si>
  <si>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</si>
  <si>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</si>
  <si>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</si>
  <si>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</si>
  <si>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</si>
  <si>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</si>
  <si>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</si>
  <si>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</si>
  <si>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</si>
  <si>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</si>
  <si>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</si>
  <si>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</si>
  <si>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</si>
  <si>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</si>
  <si>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</si>
  <si>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</si>
  <si>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</si>
  <si>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</si>
  <si>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</si>
  <si>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</si>
  <si>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</si>
  <si>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</si>
  <si>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</si>
  <si>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</si>
  <si>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</si>
  <si>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</si>
  <si>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</si>
  <si>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</si>
  <si>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</si>
  <si>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</si>
  <si>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</si>
  <si>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</si>
  <si>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</si>
  <si>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</si>
  <si>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</si>
  <si>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</si>
  <si>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</si>
  <si>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</si>
  <si>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</si>
  <si>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</si>
  <si>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</si>
  <si>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</si>
  <si>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</si>
  <si>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</si>
  <si>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</si>
  <si>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</si>
  <si>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</si>
  <si>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</si>
  <si>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</si>
  <si>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</si>
  <si>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</si>
  <si>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</si>
  <si>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</si>
  <si>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</si>
  <si>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</si>
  <si>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</si>
  <si>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</si>
  <si>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</si>
  <si>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</si>
  <si>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</si>
  <si>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</si>
  <si>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</si>
  <si>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</si>
  <si>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</si>
  <si>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</si>
  <si>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</si>
  <si>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</si>
  <si>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</si>
  <si>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</si>
  <si>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</si>
  <si>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</si>
  <si>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</si>
  <si>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</si>
  <si>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</si>
  <si>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</si>
  <si>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</si>
  <si>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</si>
  <si>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</si>
  <si>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</si>
  <si>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</si>
  <si>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</si>
  <si>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</si>
  <si>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</si>
  <si>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</si>
  <si>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</si>
  <si>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</si>
  <si>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</si>
  <si>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</si>
  <si>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</si>
  <si>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</si>
  <si>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</si>
  <si>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</si>
  <si>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</si>
  <si>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</si>
  <si>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</si>
  <si>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</si>
  <si>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</si>
  <si>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</si>
  <si>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</si>
  <si>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</si>
  <si>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</si>
  <si>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</si>
  <si>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</si>
  <si>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</si>
  <si>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</si>
  <si>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</si>
  <si>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</si>
  <si>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</si>
  <si>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</si>
  <si>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</si>
  <si>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</si>
  <si>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</si>
  <si>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</si>
  <si>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</si>
  <si>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</si>
  <si>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</si>
  <si>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</si>
  <si>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</si>
  <si>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</si>
  <si>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</si>
  <si>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</si>
  <si>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</si>
  <si>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</si>
  <si>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</si>
  <si>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</si>
  <si>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</si>
  <si>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</si>
  <si>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</si>
  <si>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</si>
  <si>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</si>
  <si>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</si>
  <si>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</si>
  <si>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</si>
  <si>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</si>
  <si>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</si>
  <si>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</si>
  <si>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</si>
  <si>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</si>
  <si>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</si>
  <si>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</si>
  <si>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</si>
  <si>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</si>
  <si>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</si>
  <si>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</si>
  <si>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</si>
  <si>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</si>
  <si>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</si>
  <si>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</si>
  <si>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</si>
  <si>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</si>
  <si>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</si>
  <si>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</si>
  <si>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</si>
  <si>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</si>
  <si>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</si>
  <si>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</si>
  <si>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</si>
  <si>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</si>
  <si>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</si>
  <si>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</si>
  <si>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</si>
  <si>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</si>
  <si>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</si>
  <si>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</si>
  <si>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</si>
  <si>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</si>
  <si>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</si>
  <si>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</si>
  <si>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</si>
  <si>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</si>
  <si>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</si>
  <si>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</si>
  <si>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</si>
  <si>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</si>
  <si>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</si>
  <si>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</si>
  <si>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</si>
  <si>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</si>
  <si>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</si>
  <si>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</si>
  <si>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</si>
  <si>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</si>
  <si>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</si>
  <si>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</si>
  <si>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</si>
  <si>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</si>
  <si>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</si>
  <si>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</si>
  <si>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</si>
  <si>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</si>
  <si>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</si>
  <si>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</si>
  <si>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</si>
  <si>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</si>
  <si>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</si>
  <si>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</si>
  <si>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</si>
  <si>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</si>
  <si>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</si>
  <si>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</si>
  <si>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</si>
  <si>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</si>
  <si>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</si>
  <si>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</si>
  <si>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</si>
  <si>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</si>
  <si>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</si>
  <si>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</si>
  <si>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</si>
  <si>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</si>
  <si>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</si>
  <si>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</si>
  <si>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</si>
  <si>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</si>
  <si>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</si>
  <si>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</si>
  <si>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</si>
  <si>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</si>
  <si>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</si>
  <si>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</si>
  <si>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</si>
  <si>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</si>
  <si>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</si>
  <si>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</si>
  <si>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</si>
  <si>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</si>
  <si>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</si>
  <si>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</si>
  <si>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</si>
  <si>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</si>
  <si>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</si>
  <si>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</si>
  <si>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</si>
  <si>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</si>
  <si>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</si>
  <si>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</si>
  <si>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</si>
  <si>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</si>
  <si>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</si>
  <si>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</si>
  <si>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</si>
  <si>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</si>
  <si>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</si>
  <si>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</si>
  <si>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</si>
  <si>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</si>
  <si>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</si>
  <si>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</si>
  <si>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</si>
  <si>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</si>
  <si>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</si>
  <si>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</si>
  <si>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</si>
  <si>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</si>
  <si>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</si>
  <si>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</si>
  <si>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</si>
  <si>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</si>
  <si>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</si>
  <si>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</si>
  <si>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</si>
  <si>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</si>
  <si>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</si>
  <si>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</si>
  <si>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</si>
  <si>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</si>
  <si>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</si>
  <si>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</si>
  <si>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</si>
  <si>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</si>
  <si>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</si>
  <si>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</si>
  <si>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</si>
  <si>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</si>
  <si>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</si>
  <si>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</si>
  <si>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</si>
  <si>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</si>
  <si>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</si>
  <si>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</si>
  <si>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</si>
  <si>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</si>
  <si>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</si>
  <si>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</si>
  <si>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</si>
  <si>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</si>
  <si>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</si>
  <si>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</si>
  <si>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</si>
  <si>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</si>
  <si>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</si>
  <si>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</si>
  <si>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</si>
  <si>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</si>
  <si>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</si>
  <si>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</si>
  <si>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</si>
  <si>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</si>
  <si>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</si>
  <si>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</si>
  <si>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</si>
  <si>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</si>
  <si>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</si>
  <si>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</si>
  <si>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</si>
  <si>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</si>
  <si>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</si>
  <si>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</si>
  <si>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</si>
  <si>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</si>
  <si>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</si>
  <si>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</si>
  <si>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</si>
  <si>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</si>
  <si>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</si>
  <si>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</si>
  <si>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</si>
  <si>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</si>
  <si>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</si>
  <si>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</si>
  <si>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</si>
  <si>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</si>
  <si>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</si>
  <si>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</si>
  <si>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</si>
  <si>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</si>
  <si>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</si>
  <si>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</si>
  <si>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</si>
  <si>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</si>
  <si>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</si>
  <si>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</si>
  <si>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</si>
  <si>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</si>
  <si>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</si>
  <si>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</si>
  <si>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</si>
  <si>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</si>
  <si>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</si>
  <si>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</si>
  <si>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</si>
  <si>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</si>
  <si>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</si>
  <si>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</si>
  <si>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</si>
  <si>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</si>
  <si>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</si>
  <si>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</si>
  <si>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</si>
  <si>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</si>
  <si>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</si>
  <si>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</si>
  <si>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</si>
  <si>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</si>
  <si>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</si>
  <si>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</si>
  <si>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</si>
  <si>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</si>
  <si>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</si>
  <si>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</si>
  <si>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</si>
  <si>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</si>
  <si>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</si>
  <si>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</si>
  <si>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</si>
  <si>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</si>
  <si>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</si>
  <si>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</si>
  <si>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</si>
  <si>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</si>
  <si>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</si>
  <si>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</si>
  <si>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</si>
  <si>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</si>
  <si>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</si>
  <si>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</si>
  <si>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</si>
  <si>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</si>
  <si>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</si>
  <si>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</si>
  <si>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</si>
  <si>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</si>
  <si>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</si>
  <si>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</si>
  <si>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</si>
  <si>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</si>
  <si>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</si>
  <si>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</si>
  <si>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</si>
  <si>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</si>
  <si>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</si>
  <si>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</si>
  <si>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</si>
  <si>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</si>
  <si>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</si>
  <si>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</si>
  <si>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</si>
  <si>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</si>
  <si>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</si>
  <si>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</si>
  <si>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</si>
  <si>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</si>
  <si>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</si>
  <si>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</si>
  <si>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</si>
  <si>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</si>
  <si>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</si>
  <si>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</si>
  <si>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</si>
  <si>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</si>
  <si>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</si>
  <si>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</si>
  <si>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</si>
  <si>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</si>
  <si>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</si>
  <si>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</si>
  <si>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</si>
  <si>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</si>
  <si>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</si>
  <si>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</si>
  <si>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</si>
  <si>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</si>
  <si>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</si>
  <si>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</si>
  <si>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</si>
  <si>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</si>
  <si>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</si>
  <si>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</si>
  <si>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</si>
  <si>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</si>
  <si>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</si>
  <si>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</si>
  <si>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</si>
  <si>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</si>
  <si>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</si>
  <si>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</si>
  <si>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</si>
  <si>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</si>
  <si>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</si>
  <si>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</si>
  <si>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</si>
  <si>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</si>
  <si>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</si>
  <si>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</si>
  <si>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</si>
  <si>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</si>
  <si>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</si>
  <si>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</si>
  <si>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</si>
  <si>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</si>
  <si>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</si>
  <si>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</si>
  <si>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</si>
  <si>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</si>
  <si>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</si>
  <si>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</si>
  <si>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</si>
  <si>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</si>
  <si>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</si>
  <si>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</si>
  <si>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</si>
  <si>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</si>
  <si>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</si>
  <si>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</si>
  <si>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</si>
  <si>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</si>
  <si>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</si>
  <si>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</si>
  <si>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</si>
  <si>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</si>
  <si>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</si>
  <si>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</si>
  <si>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</si>
  <si>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</si>
  <si>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</si>
  <si>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</si>
  <si>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</si>
  <si>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</si>
  <si>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</si>
  <si>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</si>
  <si>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</si>
  <si>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</si>
  <si>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</si>
  <si>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</si>
  <si>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</si>
  <si>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</si>
  <si>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</si>
  <si>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</si>
  <si>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</si>
  <si>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</si>
  <si>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</si>
  <si>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</si>
  <si>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</si>
  <si>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</si>
  <si>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</si>
  <si>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</si>
  <si>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</si>
  <si>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</si>
  <si>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</si>
  <si>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</si>
  <si>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</si>
  <si>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</si>
  <si>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</si>
  <si>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</si>
  <si>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</si>
  <si>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</si>
  <si>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</si>
  <si>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</si>
  <si>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</si>
  <si>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</si>
  <si>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</si>
  <si>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</si>
  <si>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</si>
  <si>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</si>
  <si>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</si>
  <si>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</si>
  <si>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</si>
  <si>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</si>
  <si>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</si>
  <si>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</si>
  <si>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</si>
  <si>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</si>
  <si>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</si>
  <si>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</si>
  <si>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</si>
  <si>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</si>
  <si>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</si>
  <si>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</si>
  <si>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</si>
  <si>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</si>
  <si>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</si>
  <si>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</si>
  <si>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</si>
  <si>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</si>
  <si>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</si>
  <si>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</si>
  <si>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</si>
  <si>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</si>
  <si>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</si>
  <si>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</si>
  <si>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</si>
  <si>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</si>
  <si>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</si>
  <si>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</si>
  <si>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</si>
  <si>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</si>
  <si>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</si>
  <si>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</si>
  <si>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</si>
  <si>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</si>
  <si>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</si>
  <si>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</si>
  <si>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</si>
  <si>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</si>
  <si>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</si>
  <si>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</si>
  <si>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</si>
  <si>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</si>
  <si>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</si>
  <si>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</si>
  <si>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</si>
  <si>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</si>
  <si>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</si>
  <si>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</si>
  <si>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</si>
  <si>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</si>
  <si>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</si>
  <si>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</si>
  <si>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</si>
  <si>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</si>
  <si>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</si>
  <si>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</si>
  <si>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</si>
  <si>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</si>
  <si>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</si>
  <si>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</si>
  <si>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</si>
  <si>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</si>
  <si>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</si>
  <si>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</si>
  <si>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</si>
  <si>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</si>
  <si>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</si>
  <si>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</si>
  <si>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</si>
  <si>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</si>
  <si>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</si>
  <si>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</si>
  <si>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</si>
  <si>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</si>
  <si>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</si>
  <si>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</si>
  <si>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</si>
  <si>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</si>
  <si>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</si>
  <si>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</si>
  <si>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</si>
  <si>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</si>
  <si>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</si>
  <si>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</si>
  <si>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</si>
  <si>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</si>
  <si>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</si>
  <si>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</si>
  <si>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</si>
  <si>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</si>
  <si>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</si>
  <si>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</si>
  <si>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</si>
  <si>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</si>
  <si>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</si>
  <si>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</si>
  <si>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</si>
  <si>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</si>
  <si>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</si>
  <si>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</si>
  <si>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</si>
  <si>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</si>
  <si>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</si>
  <si>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</si>
  <si>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</si>
  <si>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</si>
  <si>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</si>
  <si>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</si>
  <si>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</si>
  <si>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</si>
  <si>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</si>
  <si>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</si>
  <si>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</si>
  <si>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</si>
  <si>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</si>
  <si>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</si>
  <si>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</si>
  <si>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</si>
  <si>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</si>
  <si>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</si>
  <si>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</si>
  <si>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</si>
  <si>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</si>
  <si>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</si>
  <si>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</si>
  <si>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</si>
  <si>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</si>
  <si>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</si>
  <si>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</si>
  <si>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</si>
  <si>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</si>
  <si>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</si>
  <si>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</si>
  <si>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</si>
  <si>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</si>
  <si>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</si>
  <si>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</si>
  <si>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</si>
  <si>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</si>
  <si>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</si>
  <si>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</si>
  <si>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</si>
  <si>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</si>
  <si>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</si>
  <si>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</si>
  <si>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</si>
  <si>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</si>
  <si>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</si>
  <si>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</si>
  <si>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</si>
  <si>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</si>
  <si>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</si>
  <si>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</si>
  <si>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</si>
  <si>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</si>
  <si>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</si>
  <si>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</si>
  <si>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</si>
  <si>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</si>
  <si>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</si>
  <si>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</si>
  <si>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</si>
  <si>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</si>
  <si>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</si>
  <si>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</si>
  <si>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</si>
  <si>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</si>
  <si>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</si>
  <si>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</si>
  <si>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</si>
  <si>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</si>
  <si>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</si>
  <si>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</si>
  <si>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</si>
  <si>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</si>
  <si>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</si>
  <si>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</si>
  <si>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</si>
  <si>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</si>
  <si>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</si>
  <si>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</si>
  <si>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</si>
  <si>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</si>
  <si>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</si>
  <si>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</si>
  <si>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</si>
  <si>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</si>
  <si>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</si>
  <si>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</si>
  <si>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</si>
  <si>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</si>
  <si>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</si>
  <si>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</si>
  <si>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</si>
  <si>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</si>
  <si>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</si>
  <si>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</si>
  <si>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</si>
  <si>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</si>
  <si>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</si>
  <si>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</si>
  <si>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</si>
  <si>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</si>
  <si>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</si>
  <si>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</si>
  <si>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</si>
  <si>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</si>
  <si>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</si>
  <si>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</si>
  <si>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</si>
  <si>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</si>
  <si>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</si>
  <si>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</si>
  <si>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</si>
  <si>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</si>
  <si>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</si>
  <si>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</si>
  <si>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</si>
  <si>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</si>
  <si>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</si>
  <si>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</si>
  <si>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</si>
  <si>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</si>
  <si>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</si>
  <si>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</si>
  <si>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</si>
  <si>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</si>
  <si>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</si>
  <si>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</si>
  <si>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</si>
  <si>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</si>
  <si>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</si>
  <si>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</si>
  <si>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</si>
  <si>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</si>
  <si>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</si>
  <si>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</si>
  <si>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</si>
  <si>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</si>
  <si>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</si>
  <si>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</si>
  <si>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</si>
  <si>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</si>
  <si>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</si>
  <si>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</si>
  <si>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</si>
  <si>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</si>
  <si>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</si>
  <si>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</si>
  <si>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</si>
  <si>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</si>
  <si>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</si>
  <si>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</si>
  <si>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</si>
  <si>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</si>
  <si>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</si>
  <si>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</si>
  <si>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</si>
  <si>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</si>
  <si>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</si>
  <si>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</si>
  <si>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</si>
  <si>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</si>
  <si>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</si>
  <si>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</si>
  <si>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</si>
  <si>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</si>
  <si>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</si>
  <si>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</si>
  <si>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</si>
  <si>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</si>
  <si>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</si>
  <si>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</si>
  <si>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</si>
  <si>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</si>
  <si>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</si>
  <si>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</si>
  <si>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</si>
  <si>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</si>
  <si>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</si>
  <si>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</si>
  <si>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</si>
  <si>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</si>
  <si>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</si>
  <si>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</si>
  <si>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</si>
  <si>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</si>
  <si>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</si>
  <si>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</si>
  <si>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</si>
  <si>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</si>
  <si>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</si>
  <si>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</si>
  <si>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</si>
  <si>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</si>
  <si>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</si>
  <si>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</si>
  <si>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</si>
  <si>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</si>
  <si>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</si>
  <si>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</si>
  <si>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</si>
  <si>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</si>
  <si>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</si>
  <si>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</si>
  <si>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</si>
  <si>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</si>
  <si>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</si>
  <si>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</si>
  <si>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</si>
  <si>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</si>
  <si>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</si>
  <si>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</si>
  <si>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</si>
  <si>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</si>
  <si>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</si>
  <si>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</si>
  <si>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</si>
  <si>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</si>
  <si>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</si>
  <si>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</si>
  <si>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</si>
  <si>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</si>
  <si>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</si>
  <si>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</si>
  <si>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</si>
  <si>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</si>
  <si>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</si>
  <si>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</si>
  <si>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</si>
  <si>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</si>
  <si>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</si>
  <si>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</si>
  <si>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</si>
  <si>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</si>
  <si>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</si>
  <si>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</si>
  <si>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</si>
  <si>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</si>
  <si>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</si>
  <si>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</si>
  <si>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</si>
  <si>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</si>
  <si>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</si>
  <si>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</si>
  <si>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</si>
  <si>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</si>
  <si>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</si>
  <si>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</si>
  <si>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</si>
  <si>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</si>
  <si>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</si>
  <si>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</si>
  <si>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</si>
  <si>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</si>
  <si>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</si>
  <si>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</si>
  <si>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</si>
  <si>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</si>
  <si>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</si>
  <si>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</si>
  <si>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</si>
  <si>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</si>
  <si>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</si>
  <si>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</si>
  <si>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</si>
  <si>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</si>
  <si>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</si>
  <si>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</si>
  <si>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</si>
  <si>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</si>
  <si>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</si>
  <si>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</si>
  <si>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</si>
  <si>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</si>
  <si>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</si>
  <si>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</si>
  <si>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</si>
  <si>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</si>
  <si>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</si>
  <si>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</si>
  <si>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</si>
  <si>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</si>
  <si>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</si>
  <si>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</si>
  <si>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</si>
  <si>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</si>
  <si>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</si>
  <si>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</si>
  <si>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</si>
  <si>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</si>
  <si>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</si>
  <si>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</si>
  <si>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</si>
  <si>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</si>
  <si>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</si>
  <si>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</si>
  <si>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</si>
  <si>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</si>
  <si>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</si>
  <si>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</si>
  <si>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</si>
  <si>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</si>
  <si>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</si>
  <si>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</si>
  <si>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</si>
  <si>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</si>
  <si>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</si>
  <si>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</si>
  <si>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</si>
  <si>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</si>
  <si>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</si>
  <si>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</si>
  <si>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</si>
  <si>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</si>
  <si>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</si>
  <si>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</si>
  <si>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</si>
  <si>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</si>
  <si>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</si>
  <si>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</si>
  <si>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</si>
  <si>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</si>
  <si>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</si>
  <si>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</si>
  <si>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</si>
  <si>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</si>
  <si>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</si>
  <si>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</si>
  <si>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</si>
  <si>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</si>
  <si>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</si>
  <si>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</si>
  <si>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</si>
  <si>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</si>
  <si>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</si>
  <si>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</si>
  <si>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</si>
  <si>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</si>
  <si>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</si>
  <si>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</si>
  <si>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</si>
  <si>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</si>
  <si>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</si>
  <si>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</si>
  <si>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</si>
  <si>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</si>
  <si>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</si>
  <si>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</si>
  <si>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</si>
  <si>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</si>
  <si>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</si>
  <si>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</si>
  <si>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</si>
  <si>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</si>
  <si>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</si>
  <si>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</si>
  <si>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</si>
  <si>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</si>
  <si>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</si>
  <si>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</si>
  <si>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</si>
  <si>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</si>
  <si>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</si>
  <si>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</si>
  <si>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</si>
  <si>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</si>
  <si>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</si>
  <si>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</si>
  <si>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</si>
  <si>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</si>
  <si>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</si>
  <si>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</si>
  <si>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</si>
  <si>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</si>
  <si>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</si>
  <si>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</si>
  <si>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</si>
  <si>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</si>
  <si>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</si>
  <si>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</si>
  <si>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</si>
  <si>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</si>
  <si>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</si>
  <si>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</si>
  <si>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</si>
  <si>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</si>
  <si>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</si>
  <si>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</si>
  <si>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</si>
  <si>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</si>
  <si>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</si>
  <si>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</si>
  <si>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</si>
  <si>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</si>
  <si>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</si>
  <si>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</si>
  <si>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</si>
  <si>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</si>
  <si>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</si>
  <si>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</si>
  <si>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</si>
  <si>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</si>
  <si>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</si>
  <si>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</si>
  <si>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</si>
  <si>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</si>
  <si>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</si>
  <si>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</si>
  <si>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</si>
  <si>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</si>
  <si>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</si>
  <si>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</si>
  <si>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</si>
  <si>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</si>
  <si>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</si>
  <si>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</si>
  <si>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</si>
  <si>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</si>
  <si>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</si>
  <si>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</si>
  <si>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</si>
  <si>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</si>
  <si>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</si>
  <si>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</si>
  <si>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</si>
  <si>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</si>
  <si>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</si>
  <si>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</si>
  <si>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</si>
  <si>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</si>
  <si>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</si>
  <si>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</si>
  <si>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</si>
  <si>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</si>
  <si>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</si>
  <si>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</si>
  <si>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</si>
  <si>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</si>
  <si>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</si>
  <si>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</si>
  <si>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</si>
  <si>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</si>
  <si>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</si>
  <si>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</si>
  <si>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</si>
  <si>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</si>
  <si>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</si>
  <si>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</si>
  <si>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</si>
  <si>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</si>
  <si>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</si>
  <si>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</si>
  <si>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</si>
  <si>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</si>
  <si>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</si>
  <si>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</si>
  <si>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</si>
  <si>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</si>
  <si>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</si>
  <si>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</si>
  <si>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</si>
  <si>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</si>
  <si>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</si>
  <si>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</si>
  <si>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</si>
  <si>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</si>
  <si>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</si>
  <si>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</si>
  <si>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</si>
  <si>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</si>
  <si>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</si>
  <si>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</si>
  <si>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</si>
  <si>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</si>
  <si>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</si>
  <si>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</si>
  <si>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</si>
  <si>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</si>
  <si>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</si>
  <si>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</si>
  <si>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</si>
  <si>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</si>
  <si>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</si>
  <si>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</si>
  <si>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</si>
  <si>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</si>
  <si>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</si>
  <si>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</si>
  <si>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</si>
  <si>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</si>
  <si>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</si>
  <si>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</si>
  <si>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</si>
  <si>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</si>
  <si>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</si>
  <si>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</si>
  <si>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</si>
  <si>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</si>
  <si>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</si>
  <si>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</si>
  <si>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</si>
  <si>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</si>
  <si>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</si>
  <si>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</si>
  <si>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</si>
  <si>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</si>
  <si>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</si>
  <si>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</si>
  <si>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</si>
  <si>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</si>
  <si>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</si>
  <si>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</si>
  <si>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</si>
  <si>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</si>
  <si>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</si>
  <si>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</si>
  <si>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</si>
  <si>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</si>
  <si>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</si>
  <si>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</si>
  <si>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</si>
  <si>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</si>
  <si>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</si>
  <si>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</si>
  <si>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</si>
  <si>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</si>
  <si>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</si>
  <si>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</si>
  <si>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</si>
  <si>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</si>
  <si>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</si>
  <si>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</si>
  <si>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</si>
  <si>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</si>
  <si>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</si>
  <si>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</si>
  <si>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</si>
  <si>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</si>
  <si>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</si>
  <si>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</si>
  <si>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</si>
  <si>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</si>
  <si>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</si>
  <si>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</si>
  <si>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</si>
  <si>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</si>
  <si>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</si>
  <si>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</si>
  <si>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</si>
  <si>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</si>
  <si>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</si>
  <si>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</si>
  <si>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</si>
  <si>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</si>
  <si>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</si>
  <si>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</si>
  <si>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</si>
  <si>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</si>
  <si>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</si>
  <si>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</si>
  <si>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</si>
  <si>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</si>
  <si>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</si>
  <si>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</si>
  <si>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</si>
  <si>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</si>
  <si>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</si>
  <si>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</si>
  <si>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</si>
  <si>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</si>
  <si>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</si>
  <si>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</si>
  <si>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</si>
  <si>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</si>
  <si>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</si>
  <si>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</si>
  <si>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</si>
  <si>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</si>
  <si>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</si>
  <si>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</si>
  <si>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</si>
  <si>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</si>
  <si>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</si>
  <si>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</si>
  <si>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</si>
  <si>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</si>
  <si>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</si>
  <si>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</si>
  <si>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</si>
  <si>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</si>
  <si>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</si>
  <si>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</si>
  <si>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</si>
  <si>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</si>
  <si>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</si>
  <si>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</si>
  <si>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</si>
  <si>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</si>
  <si>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</si>
  <si>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</si>
  <si>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</si>
  <si>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</si>
  <si>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</si>
  <si>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</si>
  <si>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</si>
  <si>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</si>
  <si>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</si>
  <si>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</si>
  <si>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</si>
  <si>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</si>
  <si>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</si>
  <si>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</si>
  <si>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</si>
  <si>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</si>
  <si>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</si>
  <si>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</si>
  <si>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</si>
  <si>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</si>
  <si>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</si>
  <si>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</si>
  <si>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</si>
  <si>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</si>
  <si>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</si>
  <si>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</si>
  <si>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</si>
  <si>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</si>
  <si>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</si>
  <si>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</si>
  <si>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</si>
  <si>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</si>
  <si>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</si>
  <si>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</si>
  <si>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</si>
  <si>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</si>
  <si>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</si>
  <si>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</si>
  <si>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</si>
  <si>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</si>
  <si>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</si>
  <si>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</si>
  <si>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</si>
  <si>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</si>
  <si>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</si>
  <si>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</si>
  <si>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</si>
  <si>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</si>
  <si>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</si>
  <si>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</si>
  <si>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</si>
  <si>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</si>
  <si>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</si>
  <si>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</si>
  <si>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</si>
  <si>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</si>
  <si>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</si>
  <si>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</si>
  <si>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</si>
  <si>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</si>
  <si>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</si>
  <si>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</si>
  <si>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</si>
  <si>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</si>
  <si>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</si>
  <si>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</si>
  <si>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</si>
  <si>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</si>
  <si>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</si>
  <si>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</si>
  <si>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</si>
  <si>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</si>
  <si>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</si>
  <si>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</si>
  <si>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</si>
  <si>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</si>
  <si>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</si>
  <si>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</si>
  <si>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</si>
  <si>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</si>
  <si>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</si>
  <si>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</si>
  <si>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</si>
  <si>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</si>
  <si>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</si>
  <si>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</si>
  <si>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</si>
  <si>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</si>
  <si>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</si>
  <si>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</si>
  <si>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</si>
  <si>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</si>
  <si>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</si>
  <si>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</si>
  <si>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</si>
  <si>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</si>
  <si>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</si>
  <si>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</si>
  <si>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</si>
  <si>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</si>
  <si>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</si>
  <si>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</si>
  <si>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</si>
  <si>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</si>
  <si>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</si>
  <si>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</si>
  <si>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</si>
  <si>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</si>
  <si>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</si>
  <si>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</si>
  <si>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</si>
  <si>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</si>
  <si>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</si>
  <si>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</si>
  <si>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</si>
  <si>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</si>
  <si>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</si>
  <si>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</si>
  <si>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</si>
  <si>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</si>
  <si>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</si>
  <si>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</si>
  <si>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</si>
  <si>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</si>
  <si>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</si>
  <si>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</si>
  <si>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</si>
  <si>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</si>
  <si>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</si>
  <si>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</si>
  <si>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</si>
  <si>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</si>
  <si>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</si>
  <si>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</si>
  <si>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</si>
  <si>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</si>
  <si>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</si>
  <si>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</si>
  <si>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</si>
  <si>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</si>
  <si>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</si>
  <si>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</si>
  <si>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</si>
  <si>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</si>
  <si>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</si>
  <si>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</si>
  <si>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</si>
  <si>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</si>
  <si>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</si>
  <si>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</si>
  <si>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</si>
  <si>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</si>
  <si>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</si>
  <si>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</si>
  <si>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</si>
  <si>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</si>
  <si>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</si>
  <si>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</si>
  <si>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</si>
  <si>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</si>
  <si>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</si>
  <si>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</si>
  <si>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</si>
  <si>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</si>
  <si>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</si>
  <si>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</si>
  <si>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</si>
  <si>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</si>
  <si>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</si>
  <si>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</si>
  <si>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</si>
  <si>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</si>
  <si>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</si>
  <si>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</si>
  <si>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</si>
  <si>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</si>
  <si>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</si>
  <si>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</si>
  <si>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</si>
  <si>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</si>
  <si>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</si>
  <si>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</si>
  <si>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</si>
  <si>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</si>
  <si>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</si>
  <si>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</si>
  <si>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</si>
  <si>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</si>
  <si>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</si>
  <si>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</si>
  <si>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</si>
  <si>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</si>
  <si>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</si>
  <si>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</si>
  <si>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</si>
  <si>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</si>
  <si>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</si>
  <si>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</si>
  <si>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</si>
  <si>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</si>
  <si>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</si>
  <si>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</si>
  <si>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</si>
  <si>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</si>
  <si>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</si>
  <si>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</si>
  <si>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</si>
  <si>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</si>
  <si>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</si>
  <si>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</si>
  <si>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</si>
  <si>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</si>
  <si>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</si>
  <si>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</si>
  <si>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</si>
  <si>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</si>
  <si>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</si>
  <si>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</si>
  <si>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</si>
  <si>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</si>
  <si>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</si>
  <si>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</si>
  <si>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</si>
  <si>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</si>
  <si>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</si>
  <si>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</si>
  <si>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</si>
  <si>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</si>
  <si>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</si>
  <si>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</si>
  <si>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</si>
  <si>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</si>
  <si>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</si>
  <si>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</si>
  <si>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</si>
  <si>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</si>
  <si>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</si>
  <si>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</si>
  <si>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</si>
  <si>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</si>
  <si>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</si>
  <si>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</si>
  <si>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</si>
  <si>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</si>
  <si>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</si>
  <si>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</si>
  <si>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</si>
  <si>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</si>
  <si>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</si>
  <si>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</si>
  <si>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</si>
  <si>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</si>
  <si>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</si>
  <si>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</si>
  <si>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</si>
  <si>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</si>
  <si>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</si>
  <si>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</si>
  <si>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</si>
  <si>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</si>
  <si>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</si>
  <si>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</si>
  <si>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</si>
  <si>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</si>
  <si>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</si>
  <si>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</si>
  <si>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</si>
  <si>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</si>
  <si>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</si>
  <si>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</si>
  <si>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</si>
  <si>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</si>
  <si>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</si>
  <si>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</si>
  <si>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</si>
  <si>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</si>
  <si>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</si>
  <si>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</si>
  <si>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</si>
  <si>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</si>
  <si>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</si>
  <si>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</si>
  <si>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</si>
  <si>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</si>
  <si>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</si>
  <si>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</si>
  <si>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</si>
  <si>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</si>
  <si>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</si>
  <si>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</si>
  <si>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</si>
  <si>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</si>
  <si>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</si>
  <si>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</si>
  <si>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</si>
  <si>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</si>
  <si>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</si>
  <si>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</si>
  <si>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</si>
  <si>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</si>
  <si>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</si>
  <si>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</si>
  <si>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</si>
  <si>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</si>
  <si>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</si>
  <si>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</si>
  <si>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</si>
  <si>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</si>
  <si>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</si>
  <si>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</si>
  <si>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</si>
  <si>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</si>
  <si>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</si>
  <si>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</si>
  <si>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</si>
  <si>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</si>
  <si>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</si>
  <si>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</si>
  <si>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</si>
  <si>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</si>
  <si>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</si>
  <si>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</si>
  <si>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</si>
  <si>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</si>
  <si>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</si>
  <si>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</si>
  <si>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</si>
  <si>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</si>
  <si>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</si>
  <si>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</si>
  <si>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</si>
  <si>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</si>
  <si>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</si>
  <si>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</si>
  <si>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</si>
  <si>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</si>
  <si>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</si>
  <si>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</si>
  <si>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</si>
  <si>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</si>
  <si>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</si>
  <si>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</si>
  <si>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</si>
  <si>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</si>
  <si>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</si>
  <si>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</si>
  <si>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</si>
  <si>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</si>
  <si>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</si>
  <si>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</si>
  <si>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</si>
  <si>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</si>
  <si>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</si>
  <si>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</si>
  <si>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</si>
  <si>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</si>
  <si>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</si>
  <si>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</si>
  <si>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</si>
  <si>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</si>
  <si>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</si>
  <si>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</si>
  <si>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</si>
  <si>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</si>
  <si>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</si>
  <si>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</si>
  <si>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</si>
  <si>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</si>
  <si>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</si>
  <si>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</si>
  <si>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</si>
  <si>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</si>
  <si>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</si>
  <si>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</si>
  <si>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</si>
  <si>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</si>
  <si>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</si>
  <si>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</si>
  <si>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</si>
  <si>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</si>
  <si>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</si>
  <si>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</si>
  <si>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</si>
  <si>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</si>
  <si>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</si>
  <si>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</si>
  <si>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</si>
  <si>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</si>
  <si>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</si>
  <si>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</si>
  <si>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</si>
  <si>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</si>
  <si>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</si>
  <si>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</si>
  <si>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</si>
  <si>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</si>
  <si>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</si>
  <si>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</si>
  <si>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</si>
  <si>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</si>
  <si>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</si>
  <si>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</si>
  <si>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</si>
  <si>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</si>
  <si>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</si>
  <si>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</si>
  <si>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</si>
  <si>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</si>
  <si>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</si>
  <si>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</si>
  <si>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</si>
  <si>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</si>
  <si>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</si>
  <si>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</si>
  <si>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</si>
  <si>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</si>
  <si>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</si>
  <si>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</si>
  <si>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</si>
  <si>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</si>
  <si>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</si>
  <si>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</si>
  <si>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</si>
  <si>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</si>
  <si>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</si>
  <si>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</si>
  <si>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</si>
  <si>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</si>
  <si>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</si>
  <si>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</si>
  <si>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</si>
  <si>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</si>
  <si>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</si>
  <si>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</si>
  <si>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</si>
  <si>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</si>
  <si>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</si>
  <si>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</si>
  <si>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</si>
  <si>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</si>
  <si>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</si>
  <si>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</si>
  <si>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</si>
  <si>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</si>
  <si>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</si>
  <si>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</si>
  <si>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</si>
  <si>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</si>
  <si>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</si>
  <si>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</si>
  <si>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</si>
  <si>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</si>
  <si>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</si>
  <si>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</si>
  <si>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</si>
  <si>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</si>
  <si>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</si>
  <si>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</si>
  <si>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</si>
  <si>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</si>
  <si>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</si>
  <si>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</si>
  <si>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</si>
  <si>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</si>
  <si>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</si>
  <si>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</si>
  <si>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</si>
  <si>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</si>
  <si>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</si>
  <si>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</si>
  <si>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</si>
  <si>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</si>
  <si>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</si>
  <si>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</si>
  <si>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</si>
  <si>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</si>
  <si>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</si>
  <si>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</si>
  <si>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</si>
  <si>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</si>
  <si>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</si>
  <si>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</si>
  <si>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</si>
  <si>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</si>
  <si>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</si>
  <si>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</si>
  <si>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</si>
  <si>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</si>
  <si>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</si>
  <si>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</si>
  <si>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</si>
  <si>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</si>
  <si>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</si>
  <si>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</si>
  <si>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</si>
  <si>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</si>
  <si>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</si>
  <si>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</si>
  <si>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</si>
  <si>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</si>
  <si>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</si>
  <si>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</si>
  <si>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</si>
  <si>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</si>
  <si>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</si>
  <si>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</si>
  <si>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</si>
  <si>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</si>
  <si>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</si>
  <si>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</si>
  <si>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</si>
  <si>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</si>
  <si>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</si>
  <si>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</si>
  <si>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</si>
  <si>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</si>
  <si>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</si>
  <si>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</si>
  <si>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</si>
  <si>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</si>
  <si>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</si>
  <si>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</si>
  <si>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</si>
  <si>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</si>
  <si>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</si>
  <si>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</si>
  <si>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</si>
  <si>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</si>
  <si>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</si>
  <si>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</si>
  <si>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</si>
  <si>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</si>
  <si>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</si>
  <si>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</si>
  <si>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</si>
  <si>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</si>
  <si>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</si>
  <si>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</si>
  <si>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</si>
  <si>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</si>
  <si>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</si>
  <si>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</si>
  <si>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</si>
  <si>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</si>
  <si>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</si>
  <si>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</si>
  <si>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</si>
  <si>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</si>
  <si>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</si>
  <si>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</si>
  <si>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</si>
  <si>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</si>
  <si>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</si>
  <si>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</si>
  <si>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</si>
  <si>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</si>
  <si>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</si>
  <si>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</si>
  <si>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</si>
  <si>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</si>
  <si>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</si>
  <si>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</si>
  <si>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</si>
  <si>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</si>
  <si>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</si>
  <si>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</si>
  <si>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</si>
  <si>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</si>
  <si>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</si>
  <si>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</si>
  <si>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</si>
  <si>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</si>
  <si>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</si>
  <si>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</si>
  <si>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</si>
  <si>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</si>
  <si>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</si>
  <si>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</si>
  <si>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</si>
  <si>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</si>
  <si>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</si>
  <si>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</si>
  <si>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</si>
  <si>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</si>
  <si>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</si>
  <si>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</si>
  <si>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</si>
  <si>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</si>
  <si>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</si>
  <si>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</si>
  <si>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</si>
  <si>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</si>
  <si>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</si>
  <si>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</si>
  <si>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</si>
  <si>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</si>
  <si>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</si>
  <si>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</si>
  <si>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</si>
  <si>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</si>
  <si>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</si>
  <si>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</si>
  <si>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</si>
  <si>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</si>
  <si>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</si>
  <si>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</si>
  <si>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</si>
  <si>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</si>
  <si>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</si>
  <si>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</si>
  <si>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</si>
  <si>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</si>
  <si>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</si>
  <si>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</si>
  <si>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</si>
  <si>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</si>
  <si>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</si>
  <si>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</si>
  <si>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</si>
  <si>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</si>
  <si>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</si>
  <si>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</si>
  <si>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</si>
  <si>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</si>
  <si>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</si>
  <si>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</si>
  <si>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</si>
  <si>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</si>
  <si>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</si>
  <si>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</si>
  <si>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</si>
  <si>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</si>
  <si>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</si>
  <si>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</si>
  <si>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</si>
  <si>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</si>
  <si>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</si>
  <si>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</si>
  <si>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</si>
  <si>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</si>
  <si>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</si>
  <si>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</si>
  <si>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</si>
  <si>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</si>
  <si>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</si>
  <si>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</si>
  <si>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</si>
  <si>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</si>
  <si>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</si>
  <si>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</si>
  <si>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</si>
  <si>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</si>
  <si>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</si>
  <si>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</si>
  <si>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</si>
  <si>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</si>
  <si>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</si>
  <si>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</si>
  <si>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</si>
  <si>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</si>
  <si>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</si>
  <si>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</si>
  <si>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</si>
  <si>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</si>
  <si>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</si>
  <si>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</si>
  <si>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</si>
  <si>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</si>
  <si>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</si>
  <si>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</si>
  <si>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</si>
  <si>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</si>
  <si>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</si>
  <si>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</si>
  <si>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</si>
  <si>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</si>
  <si>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</si>
  <si>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</si>
  <si>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</si>
  <si>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</si>
  <si>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</si>
  <si>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</si>
  <si>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</si>
  <si>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</si>
  <si>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</si>
  <si>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</si>
  <si>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</si>
  <si>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</si>
  <si>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</si>
  <si>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</si>
  <si>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</si>
  <si>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</si>
  <si>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</si>
  <si>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</si>
  <si>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</si>
  <si>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</si>
  <si>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</si>
  <si>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</si>
  <si>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</si>
  <si>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</si>
  <si>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</si>
  <si>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</si>
  <si>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</si>
  <si>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</si>
  <si>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</si>
  <si>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</si>
  <si>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</si>
  <si>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</si>
  <si>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</si>
  <si>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</si>
  <si>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</si>
  <si>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</si>
  <si>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</si>
  <si>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</si>
  <si>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</si>
  <si>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</si>
  <si>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</si>
  <si>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</si>
  <si>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</si>
  <si>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</si>
  <si>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</si>
  <si>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</si>
  <si>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</si>
  <si>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</si>
  <si>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</si>
  <si>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</si>
  <si>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</si>
  <si>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</si>
  <si>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</si>
  <si>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</si>
  <si>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</si>
  <si>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</si>
  <si>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</si>
  <si>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</si>
  <si>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</si>
  <si>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</si>
  <si>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</si>
  <si>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</si>
  <si>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</si>
  <si>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</si>
  <si>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</si>
  <si>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</si>
  <si>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</si>
  <si>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</si>
  <si>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</si>
  <si>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</si>
  <si>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</si>
  <si>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</si>
  <si>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</si>
  <si>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</si>
  <si>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</si>
  <si>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</si>
  <si>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</si>
  <si>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</si>
  <si>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</si>
  <si>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</si>
  <si>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</si>
  <si>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</si>
  <si>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</si>
  <si>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</si>
  <si>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</si>
  <si>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</si>
  <si>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</si>
  <si>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</si>
  <si>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</si>
  <si>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</si>
  <si>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</si>
  <si>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</si>
  <si>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</si>
  <si>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</si>
  <si>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</si>
  <si>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</si>
  <si>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</si>
  <si>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</si>
  <si>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</si>
  <si>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</si>
  <si>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</si>
  <si>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</si>
  <si>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</si>
  <si>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</si>
  <si>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</si>
  <si>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</si>
  <si>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</si>
  <si>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</si>
  <si>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</si>
  <si>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</si>
  <si>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</si>
  <si>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</si>
  <si>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</si>
  <si>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</si>
  <si>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</si>
  <si>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</si>
  <si>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</si>
  <si>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</si>
  <si>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</si>
  <si>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</si>
  <si>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</si>
  <si>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</si>
  <si>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</si>
  <si>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</si>
  <si>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</si>
  <si>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</si>
  <si>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</si>
  <si>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</si>
  <si>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</si>
  <si>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</si>
  <si>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</si>
  <si>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</si>
  <si>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</si>
  <si>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</si>
  <si>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</si>
  <si>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</si>
  <si>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</si>
  <si>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</si>
  <si>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</si>
  <si>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</si>
  <si>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</si>
  <si>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</si>
  <si>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</si>
  <si>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</si>
  <si>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</si>
  <si>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</si>
  <si>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</si>
  <si>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</si>
  <si>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</si>
  <si>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</si>
  <si>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</si>
  <si>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</si>
  <si>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</si>
  <si>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</si>
  <si>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</si>
  <si>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</si>
  <si>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</si>
  <si>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</si>
  <si>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</si>
  <si>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</si>
  <si>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</si>
  <si>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</si>
  <si>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</si>
  <si>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</si>
  <si>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</si>
  <si>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</si>
  <si>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</si>
  <si>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</si>
  <si>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</si>
  <si>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</si>
  <si>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</si>
  <si>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</si>
  <si>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</si>
  <si>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</si>
  <si>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</si>
  <si>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</si>
  <si>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</si>
  <si>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</si>
  <si>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</si>
  <si>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</si>
  <si>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</si>
  <si>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</si>
  <si>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</si>
  <si>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</si>
  <si>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</si>
  <si>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</si>
  <si>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</si>
  <si>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</si>
  <si>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</si>
  <si>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</si>
  <si>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</si>
  <si>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</si>
  <si>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</si>
  <si>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</si>
  <si>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</si>
  <si>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</si>
  <si>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</si>
  <si>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</si>
  <si>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</si>
  <si>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</si>
  <si>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</si>
  <si>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</si>
  <si>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</si>
  <si>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</si>
  <si>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</si>
  <si>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</si>
  <si>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</si>
  <si>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</si>
  <si>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</si>
  <si>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</si>
  <si>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</si>
  <si>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</si>
  <si>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</si>
  <si>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</si>
  <si>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</si>
  <si>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</si>
  <si>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</si>
  <si>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</si>
  <si>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</si>
  <si>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</si>
  <si>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</si>
  <si>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</si>
  <si>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</si>
  <si>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</si>
  <si>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</si>
  <si>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</si>
  <si>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</si>
  <si>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</si>
  <si>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</si>
  <si>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</si>
  <si>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</si>
  <si>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</si>
  <si>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</si>
  <si>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</si>
  <si>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</si>
  <si>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</si>
  <si>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</si>
  <si>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</si>
  <si>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</si>
  <si>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</si>
  <si>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</si>
  <si>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</si>
  <si>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</si>
  <si>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</si>
  <si>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</si>
  <si>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</si>
  <si>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</si>
  <si>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</si>
  <si>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</si>
  <si>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</si>
  <si>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</si>
  <si>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</si>
  <si>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</si>
  <si>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</si>
  <si>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</si>
  <si>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</si>
  <si>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</si>
  <si>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</si>
  <si>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</si>
  <si>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</si>
  <si>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</si>
  <si>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</si>
  <si>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</si>
  <si>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</si>
  <si>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</si>
  <si>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</si>
  <si>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</si>
  <si>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</si>
  <si>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</si>
  <si>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</si>
  <si>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</si>
  <si>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</si>
  <si>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</si>
  <si>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</si>
  <si>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</si>
  <si>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</si>
  <si>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</si>
  <si>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</si>
  <si>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</si>
  <si>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</si>
  <si>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</si>
  <si>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</si>
  <si>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</si>
  <si>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</si>
  <si>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</si>
  <si>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</si>
  <si>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</si>
  <si>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</si>
  <si>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</si>
  <si>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</si>
  <si>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</si>
  <si>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</si>
  <si>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</si>
  <si>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</si>
  <si>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</si>
  <si>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</si>
  <si>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</si>
  <si>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</si>
  <si>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</si>
  <si>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</si>
  <si>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</si>
  <si>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</si>
  <si>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</si>
  <si>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</si>
  <si>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</si>
  <si>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</si>
  <si>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</si>
  <si>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</si>
  <si>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</si>
  <si>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</si>
  <si>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</si>
  <si>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</si>
  <si>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</si>
  <si>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</si>
  <si>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</si>
  <si>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</si>
  <si>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</si>
  <si>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</si>
  <si>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</si>
  <si>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</si>
  <si>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</si>
  <si>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</si>
  <si>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</si>
  <si>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</si>
  <si>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</si>
  <si>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</si>
  <si>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</si>
  <si>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</si>
  <si>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</si>
  <si>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</si>
  <si>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</si>
  <si>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</si>
  <si>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</si>
  <si>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</si>
  <si>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</si>
  <si>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</si>
  <si>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</si>
  <si>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</si>
  <si>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</si>
  <si>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</si>
  <si>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</si>
  <si>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</si>
  <si>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</si>
  <si>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</si>
  <si>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</si>
  <si>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</si>
  <si>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</si>
  <si>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</si>
  <si>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</si>
  <si>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</si>
  <si>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</si>
  <si>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</si>
  <si>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</si>
  <si>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</si>
  <si>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</si>
  <si>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</si>
  <si>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</si>
  <si>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</si>
  <si>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</si>
  <si>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</si>
  <si>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</si>
  <si>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</si>
  <si>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</si>
  <si>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</si>
  <si>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</si>
  <si>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</si>
  <si>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</si>
  <si>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</si>
  <si>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</si>
  <si>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</si>
  <si>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</si>
  <si>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</si>
  <si>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</si>
  <si>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</si>
  <si>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</si>
  <si>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</si>
  <si>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</si>
  <si>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</si>
  <si>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</si>
  <si>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</si>
  <si>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</si>
  <si>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</si>
  <si>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</si>
  <si>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</si>
  <si>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</si>
  <si>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</si>
  <si>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</si>
  <si>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</si>
  <si>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</si>
  <si>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</si>
  <si>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</si>
  <si>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</si>
  <si>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</si>
  <si>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</si>
  <si>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</si>
  <si>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</si>
  <si>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</si>
  <si>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</si>
  <si>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</si>
  <si>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</si>
  <si>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</si>
  <si>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</si>
  <si>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</si>
  <si>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</si>
  <si>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</si>
  <si>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</si>
  <si>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</si>
  <si>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</si>
  <si>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</si>
  <si>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</si>
  <si>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</si>
  <si>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</si>
  <si>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</si>
  <si>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</si>
  <si>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</si>
  <si>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</si>
  <si>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</si>
  <si>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</si>
  <si>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</si>
  <si>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</si>
  <si>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</si>
  <si>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</si>
  <si>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</si>
  <si>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</si>
  <si>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</si>
  <si>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</si>
  <si>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</si>
  <si>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</si>
  <si>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</si>
  <si>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</si>
  <si>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</si>
  <si>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</si>
  <si>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</si>
  <si>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</si>
  <si>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</si>
  <si>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</si>
  <si>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</si>
  <si>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</si>
  <si>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</si>
  <si>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</si>
  <si>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</si>
  <si>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</si>
  <si>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</si>
  <si>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</si>
  <si>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</si>
  <si>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</si>
  <si>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</si>
  <si>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</si>
  <si>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</si>
  <si>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</si>
  <si>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</si>
  <si>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</si>
  <si>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</si>
  <si>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</si>
  <si>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</si>
  <si>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</si>
  <si>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</si>
  <si>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</si>
  <si>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</si>
  <si>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</si>
  <si>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</si>
  <si>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</si>
  <si>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</si>
  <si>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</si>
  <si>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</si>
  <si>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</si>
  <si>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</si>
  <si>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</si>
  <si>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</si>
  <si>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</si>
  <si>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</si>
  <si>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</si>
  <si>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</si>
  <si>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</si>
  <si>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</si>
  <si>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</si>
  <si>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</si>
  <si>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</si>
  <si>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</si>
  <si>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</si>
  <si>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</si>
  <si>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</si>
  <si>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</si>
  <si>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</si>
  <si>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</si>
  <si>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</si>
  <si>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</si>
  <si>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</si>
  <si>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</si>
  <si>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</si>
  <si>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</si>
  <si>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</si>
  <si>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</si>
  <si>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</si>
  <si>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</si>
  <si>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</si>
  <si>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</si>
  <si>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</si>
  <si>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</si>
  <si>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</si>
  <si>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</si>
  <si>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</si>
  <si>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</si>
  <si>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</si>
  <si>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</si>
  <si>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</si>
  <si>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</si>
  <si>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</si>
  <si>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</si>
  <si>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</si>
  <si>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</si>
  <si>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</si>
  <si>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</si>
  <si>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</si>
  <si>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</si>
  <si>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</si>
  <si>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</si>
  <si>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</si>
  <si>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</si>
  <si>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</si>
  <si>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</si>
  <si>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</si>
  <si>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</si>
  <si>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</si>
  <si>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</si>
  <si>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</si>
  <si>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</si>
  <si>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</si>
  <si>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</si>
  <si>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</si>
  <si>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</si>
  <si>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</si>
  <si>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</si>
  <si>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</si>
  <si>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</si>
  <si>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</si>
  <si>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</si>
  <si>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</si>
  <si>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</si>
  <si>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</si>
  <si>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</si>
  <si>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</si>
  <si>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</si>
  <si>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</si>
  <si>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</si>
  <si>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</si>
  <si>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</si>
  <si>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</si>
  <si>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</si>
  <si>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</si>
  <si>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</si>
  <si>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</si>
  <si>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</si>
  <si>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</si>
  <si>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</si>
  <si>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</si>
  <si>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</si>
  <si>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</si>
  <si>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</si>
  <si>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</si>
  <si>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</si>
  <si>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</si>
  <si>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</si>
  <si>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</si>
  <si>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</si>
  <si>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</si>
  <si>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</si>
  <si>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</si>
  <si>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</si>
  <si>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</si>
  <si>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</si>
  <si>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</si>
  <si>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</si>
  <si>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</si>
  <si>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</si>
  <si>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</si>
  <si>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</si>
  <si>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</si>
  <si>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</si>
  <si>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</si>
  <si>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</si>
  <si>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</si>
  <si>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</si>
  <si>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</si>
  <si>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</si>
  <si>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</si>
  <si>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</si>
  <si>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</si>
  <si>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</si>
  <si>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</si>
  <si>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</si>
  <si>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</si>
  <si>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</si>
  <si>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</si>
  <si>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</si>
  <si>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</si>
  <si>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</si>
  <si>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</si>
  <si>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</si>
  <si>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</si>
  <si>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</si>
  <si>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</si>
  <si>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</si>
  <si>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</si>
  <si>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</si>
  <si>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</si>
  <si>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</si>
  <si>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</si>
  <si>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</si>
  <si>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</si>
  <si>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</si>
  <si>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</si>
  <si>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</si>
  <si>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</si>
  <si>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</si>
  <si>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</si>
  <si>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</si>
  <si>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</si>
  <si>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</si>
  <si>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</si>
  <si>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</si>
  <si>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</si>
  <si>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</si>
  <si>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</si>
  <si>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</si>
  <si>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</si>
  <si>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</si>
  <si>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</si>
  <si>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</si>
  <si>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</si>
  <si>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</si>
  <si>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</si>
  <si>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</si>
  <si>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</si>
  <si>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</si>
  <si>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</si>
  <si>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</si>
  <si>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</si>
  <si>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</si>
  <si>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</si>
  <si>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</si>
  <si>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</si>
  <si>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</si>
  <si>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</si>
  <si>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</si>
  <si>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</si>
  <si>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</si>
  <si>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</si>
  <si>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</si>
  <si>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</si>
  <si>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</si>
  <si>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</si>
  <si>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</si>
  <si>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</si>
  <si>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</si>
  <si>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</si>
  <si>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</si>
  <si>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</si>
  <si>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</si>
  <si>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</si>
  <si>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</si>
  <si>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</si>
  <si>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</si>
  <si>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</si>
  <si>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</si>
  <si>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</si>
  <si>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</si>
  <si>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Bolso de ratán unicolor con ribete negro</t>
  </si>
  <si>
    <t>Pantalones largros rayados de moda de gran comodidad</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</si>
  <si>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</si>
  <si>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</si>
  <si>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</si>
  <si>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</si>
  <si>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</si>
  <si>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</si>
  <si>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</si>
  <si>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</si>
  <si>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</si>
  <si>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</si>
  <si>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</si>
  <si>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</si>
  <si>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</si>
  <si>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</si>
  <si>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</si>
  <si>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</si>
  <si>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</si>
  <si>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</si>
  <si>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</si>
  <si>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</si>
  <si>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</si>
  <si>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</si>
  <si>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</si>
  <si>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</si>
  <si>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</si>
  <si>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</si>
  <si>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</si>
  <si>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</si>
  <si>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</si>
  <si>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</si>
  <si>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</si>
  <si>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</si>
  <si>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</si>
  <si>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</si>
  <si>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</si>
  <si>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</si>
  <si>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</si>
  <si>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</si>
  <si>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</si>
  <si>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</si>
  <si>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</si>
  <si>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</si>
  <si>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</si>
  <si>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</si>
  <si>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</si>
  <si>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</si>
  <si>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</si>
  <si>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</si>
  <si>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</si>
  <si>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</si>
  <si>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</si>
  <si>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</si>
  <si>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</si>
  <si>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</si>
  <si>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</si>
  <si>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</si>
  <si>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</si>
  <si>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</si>
  <si>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</si>
  <si>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</si>
  <si>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</si>
  <si>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</si>
  <si>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</si>
  <si>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</si>
  <si>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</si>
  <si>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</si>
  <si>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</si>
  <si>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</si>
  <si>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</si>
  <si>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</si>
  <si>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</si>
  <si>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</si>
  <si>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</si>
  <si>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</si>
  <si>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</si>
  <si>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</si>
  <si>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</si>
  <si>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</si>
  <si>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</si>
  <si>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</si>
  <si>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</si>
  <si>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</si>
  <si>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</si>
  <si>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</si>
  <si>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</si>
  <si>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</si>
  <si>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</si>
  <si>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</si>
  <si>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</si>
  <si>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</si>
  <si>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</si>
  <si>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</si>
  <si>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</si>
  <si>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</si>
  <si>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</si>
  <si>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</si>
  <si>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</si>
  <si>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</si>
  <si>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</si>
  <si>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</si>
  <si>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</si>
  <si>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</si>
  <si>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</si>
  <si>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</si>
  <si>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</si>
  <si>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</si>
  <si>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</si>
  <si>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</si>
  <si>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</si>
  <si>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</si>
  <si>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</si>
  <si>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</si>
  <si>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</si>
  <si>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</si>
  <si>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</si>
  <si>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</si>
  <si>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</si>
  <si>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</si>
  <si>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</si>
  <si>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</si>
  <si>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</si>
  <si>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</si>
  <si>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</si>
  <si>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</si>
  <si>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</si>
  <si>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</si>
  <si>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</si>
  <si>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</si>
  <si>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</si>
  <si>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</si>
  <si>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</si>
  <si>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</si>
  <si>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</si>
  <si>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</si>
  <si>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</si>
  <si>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</si>
  <si>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</si>
  <si>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</si>
  <si>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</si>
  <si>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</si>
  <si>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</si>
  <si>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</si>
  <si>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</si>
  <si>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</si>
  <si>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</si>
  <si>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</si>
  <si>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</si>
  <si>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</si>
  <si>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</si>
  <si>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</si>
  <si>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</si>
  <si>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</si>
  <si>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</si>
  <si>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</si>
  <si>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</si>
  <si>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</si>
  <si>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</si>
  <si>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</si>
  <si>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</si>
  <si>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</si>
  <si>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</si>
  <si>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</si>
  <si>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</si>
  <si>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</si>
  <si>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</si>
  <si>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</si>
  <si>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</si>
  <si>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</si>
  <si>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</si>
  <si>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</si>
  <si>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</si>
  <si>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</si>
  <si>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</si>
  <si>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</si>
  <si>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</si>
  <si>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</si>
  <si>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</si>
  <si>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</si>
  <si>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</si>
  <si>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</si>
  <si>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</si>
  <si>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</si>
  <si>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</si>
  <si>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</si>
  <si>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</si>
  <si>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</si>
  <si>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</si>
  <si>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</si>
  <si>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</si>
  <si>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</si>
  <si>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</si>
  <si>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</si>
  <si>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</si>
  <si>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</si>
  <si>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</si>
  <si>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</si>
  <si>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</si>
  <si>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</si>
  <si>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</si>
  <si>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</si>
  <si>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</si>
  <si>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</si>
  <si>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</si>
  <si>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</si>
  <si>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</si>
  <si>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maivis</t>
  </si>
  <si>
    <t>sury</t>
  </si>
  <si>
    <t>dani</t>
  </si>
  <si>
    <t>baby por cobrar</t>
  </si>
  <si>
    <t>Vestido elegante de línea larga color negro de hombro atado</t>
  </si>
  <si>
    <t>Blusa de manga abombada de lazo delantero de estampado de leopardo</t>
  </si>
  <si>
    <t>Blusa casual delazos delanteros color negro</t>
  </si>
  <si>
    <t>Vestido elegante de crochet de de cuello profundo y espalda cruzada</t>
  </si>
  <si>
    <t>por cobrar</t>
  </si>
  <si>
    <t>Ania</t>
  </si>
  <si>
    <t>Marime</t>
  </si>
  <si>
    <t>claudia</t>
  </si>
  <si>
    <t>karla</t>
  </si>
  <si>
    <t>Tamara</t>
  </si>
  <si>
    <t>ismary</t>
  </si>
  <si>
    <t>isabel</t>
  </si>
  <si>
    <t>kirenia</t>
  </si>
  <si>
    <t>ana maria</t>
  </si>
  <si>
    <t>mary</t>
  </si>
  <si>
    <t>patri</t>
  </si>
  <si>
    <t>natalia</t>
  </si>
  <si>
    <t>sofia</t>
  </si>
  <si>
    <t>judith</t>
  </si>
  <si>
    <t>barbara</t>
  </si>
  <si>
    <t>merilan</t>
  </si>
  <si>
    <t>BU043679</t>
  </si>
  <si>
    <t>falda negra con abertura H&amp;M</t>
  </si>
  <si>
    <t>katheryn</t>
  </si>
  <si>
    <t>BU043391</t>
  </si>
  <si>
    <t>nathalia</t>
  </si>
  <si>
    <t>edna</t>
  </si>
  <si>
    <t>melisa</t>
  </si>
  <si>
    <t>stefani</t>
  </si>
  <si>
    <t>Nao</t>
  </si>
  <si>
    <t>eli</t>
  </si>
  <si>
    <t>gabriela</t>
  </si>
  <si>
    <t>yasmi</t>
  </si>
  <si>
    <t>doralis</t>
  </si>
  <si>
    <t>naidelys</t>
  </si>
  <si>
    <t>legna</t>
  </si>
  <si>
    <t>yurina</t>
  </si>
  <si>
    <t>Mayra</t>
  </si>
  <si>
    <t>beatriz</t>
  </si>
  <si>
    <t>alina</t>
  </si>
  <si>
    <t>Claudia Yili</t>
  </si>
  <si>
    <t>arletis</t>
  </si>
  <si>
    <t>daysbel</t>
  </si>
  <si>
    <t>klaudiña</t>
  </si>
  <si>
    <t>madeline</t>
  </si>
  <si>
    <t>ariadna</t>
  </si>
  <si>
    <t>anita</t>
  </si>
  <si>
    <t>Gercy</t>
  </si>
  <si>
    <t>yumy</t>
  </si>
  <si>
    <t>maibi</t>
  </si>
  <si>
    <t>yulieth</t>
  </si>
  <si>
    <t>betsy</t>
  </si>
  <si>
    <t>yoelbys</t>
  </si>
  <si>
    <t>chabely</t>
  </si>
  <si>
    <t>amy</t>
  </si>
  <si>
    <t>eliani</t>
  </si>
  <si>
    <t>esperanza</t>
  </si>
  <si>
    <t>yuyi</t>
  </si>
  <si>
    <t>nayelis</t>
  </si>
  <si>
    <t>ernesto</t>
  </si>
  <si>
    <t>yusleyvi</t>
  </si>
  <si>
    <t>dayami</t>
  </si>
  <si>
    <t>miladys</t>
  </si>
  <si>
    <t>ayexa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</si>
</sst>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8">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6">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7"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960" Type="http://schemas.openxmlformats.org/officeDocument/2006/relationships/image" Target="../media/image960.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64" Type="http://schemas.openxmlformats.org/officeDocument/2006/relationships/image" Target="../media/image964.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68" Type="http://schemas.openxmlformats.org/officeDocument/2006/relationships/image" Target="../media/image968.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e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451" Type="http://schemas.openxmlformats.org/officeDocument/2006/relationships/image" Target="../media/image451.jpeg"/><Relationship Id="rId549" Type="http://schemas.openxmlformats.org/officeDocument/2006/relationships/image" Target="../media/image549.jpeg"/><Relationship Id="rId756" Type="http://schemas.openxmlformats.org/officeDocument/2006/relationships/image" Target="../media/image756.jpeg"/><Relationship Id="rId104" Type="http://schemas.openxmlformats.org/officeDocument/2006/relationships/image" Target="../media/image104.jpeg"/><Relationship Id="rId188" Type="http://schemas.openxmlformats.org/officeDocument/2006/relationships/image" Target="../media/image188.jpeg"/><Relationship Id="rId311" Type="http://schemas.openxmlformats.org/officeDocument/2006/relationships/image" Target="../media/image311.jpeg"/><Relationship Id="rId395" Type="http://schemas.openxmlformats.org/officeDocument/2006/relationships/image" Target="../media/image395.jpeg"/><Relationship Id="rId409" Type="http://schemas.openxmlformats.org/officeDocument/2006/relationships/image" Target="../media/image409.jpeg"/><Relationship Id="rId963" Type="http://schemas.openxmlformats.org/officeDocument/2006/relationships/image" Target="../media/image963.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965" Type="http://schemas.openxmlformats.org/officeDocument/2006/relationships/image" Target="../media/image965.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7" Type="http://schemas.openxmlformats.org/officeDocument/2006/relationships/image" Target="../media/image967.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62" Type="http://schemas.openxmlformats.org/officeDocument/2006/relationships/image" Target="../media/image962.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966" Type="http://schemas.openxmlformats.org/officeDocument/2006/relationships/image" Target="../media/image966.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61" Type="http://schemas.openxmlformats.org/officeDocument/2006/relationships/image" Target="../media/image961.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 Id="rId286" Type="http://schemas.openxmlformats.org/officeDocument/2006/relationships/image" Target="../media/image286.jpeg"/><Relationship Id="rId493" Type="http://schemas.openxmlformats.org/officeDocument/2006/relationships/image" Target="../media/image493.jpeg"/><Relationship Id="rId507" Type="http://schemas.openxmlformats.org/officeDocument/2006/relationships/image" Target="../media/image507.jpeg"/><Relationship Id="rId714" Type="http://schemas.openxmlformats.org/officeDocument/2006/relationships/image" Target="../media/image714.jpeg"/><Relationship Id="rId921" Type="http://schemas.openxmlformats.org/officeDocument/2006/relationships/image" Target="../media/image921.jpeg"/><Relationship Id="rId50" Type="http://schemas.openxmlformats.org/officeDocument/2006/relationships/image" Target="../media/image50.jpeg"/><Relationship Id="rId146" Type="http://schemas.openxmlformats.org/officeDocument/2006/relationships/image" Target="../media/image146.jpeg"/><Relationship Id="rId353" Type="http://schemas.openxmlformats.org/officeDocument/2006/relationships/image" Target="../media/image353.jpeg"/><Relationship Id="rId560" Type="http://schemas.openxmlformats.org/officeDocument/2006/relationships/image" Target="../media/image560.jpeg"/><Relationship Id="rId798" Type="http://schemas.openxmlformats.org/officeDocument/2006/relationships/image" Target="../media/image798.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066.jpeg"/><Relationship Id="rId671" Type="http://schemas.openxmlformats.org/officeDocument/2006/relationships/image" Target="../media/image1426.jpeg"/><Relationship Id="rId769" Type="http://schemas.openxmlformats.org/officeDocument/2006/relationships/image" Target="../media/image1518.jpeg"/><Relationship Id="rId21" Type="http://schemas.openxmlformats.org/officeDocument/2006/relationships/image" Target="../media/image986.jpeg"/><Relationship Id="rId324" Type="http://schemas.openxmlformats.org/officeDocument/2006/relationships/image" Target="../media/image1171.jpeg"/><Relationship Id="rId531" Type="http://schemas.openxmlformats.org/officeDocument/2006/relationships/image" Target="../media/image1312.jpeg"/><Relationship Id="rId629" Type="http://schemas.openxmlformats.org/officeDocument/2006/relationships/image" Target="../media/image1391.jpeg"/><Relationship Id="rId170" Type="http://schemas.openxmlformats.org/officeDocument/2006/relationships/image" Target="../media/image1088.png"/><Relationship Id="rId836" Type="http://schemas.openxmlformats.org/officeDocument/2006/relationships/image" Target="../media/image1577.jpeg"/><Relationship Id="rId268" Type="http://schemas.openxmlformats.org/officeDocument/2006/relationships/image" Target="../media/image1127.jpeg"/><Relationship Id="rId475" Type="http://schemas.openxmlformats.org/officeDocument/2006/relationships/image" Target="../media/image1273.jpeg"/><Relationship Id="rId682" Type="http://schemas.openxmlformats.org/officeDocument/2006/relationships/image" Target="../media/image1436.jpeg"/><Relationship Id="rId32" Type="http://schemas.openxmlformats.org/officeDocument/2006/relationships/image" Target="../media/image996.jpeg"/><Relationship Id="rId128" Type="http://schemas.openxmlformats.org/officeDocument/2006/relationships/image" Target="../media/image131.png"/><Relationship Id="rId335" Type="http://schemas.openxmlformats.org/officeDocument/2006/relationships/image" Target="../media/image1180.jpeg"/><Relationship Id="rId542" Type="http://schemas.openxmlformats.org/officeDocument/2006/relationships/image" Target="../media/image1319.jpeg"/><Relationship Id="rId181" Type="http://schemas.openxmlformats.org/officeDocument/2006/relationships/image" Target="../media/image1097.jpeg"/><Relationship Id="rId402" Type="http://schemas.openxmlformats.org/officeDocument/2006/relationships/image" Target="../media/image1223.jpeg"/><Relationship Id="rId847" Type="http://schemas.openxmlformats.org/officeDocument/2006/relationships/image" Target="../media/image1588.jpeg"/><Relationship Id="rId279" Type="http://schemas.openxmlformats.org/officeDocument/2006/relationships/image" Target="../media/image1138.jpeg"/><Relationship Id="rId486" Type="http://schemas.openxmlformats.org/officeDocument/2006/relationships/image" Target="../media/image500.jpeg"/><Relationship Id="rId693" Type="http://schemas.openxmlformats.org/officeDocument/2006/relationships/image" Target="../media/image1447.jpeg"/><Relationship Id="rId707" Type="http://schemas.openxmlformats.org/officeDocument/2006/relationships/image" Target="../media/image1459.jpeg"/><Relationship Id="rId43" Type="http://schemas.openxmlformats.org/officeDocument/2006/relationships/image" Target="../media/image45.jpeg"/><Relationship Id="rId139" Type="http://schemas.openxmlformats.org/officeDocument/2006/relationships/image" Target="../media/image142.jpeg"/><Relationship Id="rId346" Type="http://schemas.openxmlformats.org/officeDocument/2006/relationships/image" Target="../media/image1190.jpeg"/><Relationship Id="rId553" Type="http://schemas.openxmlformats.org/officeDocument/2006/relationships/image" Target="../media/image1327.jpeg"/><Relationship Id="rId760" Type="http://schemas.openxmlformats.org/officeDocument/2006/relationships/image" Target="../media/image1510.jpeg"/><Relationship Id="rId192" Type="http://schemas.openxmlformats.org/officeDocument/2006/relationships/image" Target="../media/image195.jpeg"/><Relationship Id="rId206" Type="http://schemas.openxmlformats.org/officeDocument/2006/relationships/image" Target="../media/image209.jpeg"/><Relationship Id="rId413" Type="http://schemas.openxmlformats.org/officeDocument/2006/relationships/image" Target="../media/image1231.jpeg"/><Relationship Id="rId858" Type="http://schemas.openxmlformats.org/officeDocument/2006/relationships/image" Target="../media/image1599.jpeg"/><Relationship Id="rId497" Type="http://schemas.openxmlformats.org/officeDocument/2006/relationships/image" Target="../media/image1290.jpeg"/><Relationship Id="rId620" Type="http://schemas.openxmlformats.org/officeDocument/2006/relationships/image" Target="../media/image647.jpeg"/><Relationship Id="rId718" Type="http://schemas.openxmlformats.org/officeDocument/2006/relationships/image" Target="../media/image1469.jpeg"/><Relationship Id="rId357" Type="http://schemas.openxmlformats.org/officeDocument/2006/relationships/image" Target="../media/image1198.jpeg"/><Relationship Id="rId54" Type="http://schemas.openxmlformats.org/officeDocument/2006/relationships/image" Target="../media/image1013.jpeg"/><Relationship Id="rId217" Type="http://schemas.openxmlformats.org/officeDocument/2006/relationships/image" Target="../media/image220.jpeg"/><Relationship Id="rId564" Type="http://schemas.openxmlformats.org/officeDocument/2006/relationships/image" Target="../media/image1337.jpeg"/><Relationship Id="rId771" Type="http://schemas.openxmlformats.org/officeDocument/2006/relationships/image" Target="../media/image1520.jpeg"/><Relationship Id="rId869" Type="http://schemas.openxmlformats.org/officeDocument/2006/relationships/image" Target="../media/image1610.jpeg"/><Relationship Id="rId424" Type="http://schemas.openxmlformats.org/officeDocument/2006/relationships/image" Target="../media/image1240.jpeg"/><Relationship Id="rId631" Type="http://schemas.openxmlformats.org/officeDocument/2006/relationships/image" Target="../media/image662.jpeg"/><Relationship Id="rId729" Type="http://schemas.openxmlformats.org/officeDocument/2006/relationships/image" Target="../media/image1479.jpeg"/><Relationship Id="rId270" Type="http://schemas.openxmlformats.org/officeDocument/2006/relationships/image" Target="../media/image1129.jpeg"/><Relationship Id="rId65" Type="http://schemas.openxmlformats.org/officeDocument/2006/relationships/image" Target="../media/image1024.jpeg"/><Relationship Id="rId130" Type="http://schemas.openxmlformats.org/officeDocument/2006/relationships/image" Target="../media/image133.jpeg"/><Relationship Id="rId368" Type="http://schemas.openxmlformats.org/officeDocument/2006/relationships/image" Target="../media/image1205.jpeg"/><Relationship Id="rId575" Type="http://schemas.openxmlformats.org/officeDocument/2006/relationships/image" Target="../media/image1347.jpeg"/><Relationship Id="rId782" Type="http://schemas.openxmlformats.org/officeDocument/2006/relationships/image" Target="../media/image1530.jpeg"/><Relationship Id="rId228" Type="http://schemas.openxmlformats.org/officeDocument/2006/relationships/image" Target="../media/image1107.jpeg"/><Relationship Id="rId435" Type="http://schemas.openxmlformats.org/officeDocument/2006/relationships/image" Target="../media/image445.jpeg"/><Relationship Id="rId642" Type="http://schemas.openxmlformats.org/officeDocument/2006/relationships/image" Target="../media/image1399.jpeg"/><Relationship Id="rId281" Type="http://schemas.openxmlformats.org/officeDocument/2006/relationships/image" Target="../media/image286.jpeg"/><Relationship Id="rId502" Type="http://schemas.openxmlformats.org/officeDocument/2006/relationships/image" Target="../media/image516.jpeg"/><Relationship Id="rId76" Type="http://schemas.openxmlformats.org/officeDocument/2006/relationships/image" Target="../media/image1034.jpeg"/><Relationship Id="rId141" Type="http://schemas.openxmlformats.org/officeDocument/2006/relationships/image" Target="../media/image144.jpeg"/><Relationship Id="rId379" Type="http://schemas.openxmlformats.org/officeDocument/2006/relationships/image" Target="../media/image384.jpeg"/><Relationship Id="rId586" Type="http://schemas.openxmlformats.org/officeDocument/2006/relationships/image" Target="../media/image1358.jpeg"/><Relationship Id="rId793" Type="http://schemas.openxmlformats.org/officeDocument/2006/relationships/image" Target="../media/image1540.jpeg"/><Relationship Id="rId807" Type="http://schemas.openxmlformats.org/officeDocument/2006/relationships/image" Target="../media/image1549.jpeg"/><Relationship Id="rId7" Type="http://schemas.openxmlformats.org/officeDocument/2006/relationships/image" Target="../media/image8.jpeg"/><Relationship Id="rId239" Type="http://schemas.openxmlformats.org/officeDocument/2006/relationships/image" Target="../media/image244.png"/><Relationship Id="rId446" Type="http://schemas.openxmlformats.org/officeDocument/2006/relationships/image" Target="../media/image456.jpeg"/><Relationship Id="rId653" Type="http://schemas.openxmlformats.org/officeDocument/2006/relationships/image" Target="../media/image1409.jpeg"/><Relationship Id="rId292" Type="http://schemas.openxmlformats.org/officeDocument/2006/relationships/image" Target="../media/image297.jpeg"/><Relationship Id="rId306" Type="http://schemas.openxmlformats.org/officeDocument/2006/relationships/image" Target="../media/image1156.jpeg"/><Relationship Id="rId860" Type="http://schemas.openxmlformats.org/officeDocument/2006/relationships/image" Target="../media/image1601.jpeg"/><Relationship Id="rId87" Type="http://schemas.openxmlformats.org/officeDocument/2006/relationships/image" Target="../media/image89.jpg"/><Relationship Id="rId513" Type="http://schemas.openxmlformats.org/officeDocument/2006/relationships/image" Target="../media/image1302.jpeg"/><Relationship Id="rId597" Type="http://schemas.openxmlformats.org/officeDocument/2006/relationships/image" Target="../media/image1368.jpeg"/><Relationship Id="rId720" Type="http://schemas.openxmlformats.org/officeDocument/2006/relationships/image" Target="../media/image759.jpeg"/><Relationship Id="rId818" Type="http://schemas.openxmlformats.org/officeDocument/2006/relationships/image" Target="../media/image1559.jpeg"/><Relationship Id="rId152" Type="http://schemas.openxmlformats.org/officeDocument/2006/relationships/image" Target="../media/image1078.jpeg"/><Relationship Id="rId457" Type="http://schemas.openxmlformats.org/officeDocument/2006/relationships/image" Target="../media/image1261.jpeg"/><Relationship Id="rId664" Type="http://schemas.openxmlformats.org/officeDocument/2006/relationships/image" Target="../media/image1420.jpeg"/><Relationship Id="rId871" Type="http://schemas.openxmlformats.org/officeDocument/2006/relationships/image" Target="../media/image921.jpeg"/><Relationship Id="rId14" Type="http://schemas.openxmlformats.org/officeDocument/2006/relationships/image" Target="../media/image980.jpeg"/><Relationship Id="rId317" Type="http://schemas.openxmlformats.org/officeDocument/2006/relationships/image" Target="../media/image1165.jpeg"/><Relationship Id="rId524" Type="http://schemas.openxmlformats.org/officeDocument/2006/relationships/image" Target="../media/image1308.jpeg"/><Relationship Id="rId731" Type="http://schemas.openxmlformats.org/officeDocument/2006/relationships/image" Target="../media/image1481.jpeg"/><Relationship Id="rId98" Type="http://schemas.openxmlformats.org/officeDocument/2006/relationships/image" Target="../media/image1049.jpeg"/><Relationship Id="rId163" Type="http://schemas.openxmlformats.org/officeDocument/2006/relationships/image" Target="../media/image166.jpeg"/><Relationship Id="rId370" Type="http://schemas.openxmlformats.org/officeDocument/2006/relationships/image" Target="../media/image1207.jpeg"/><Relationship Id="rId829" Type="http://schemas.openxmlformats.org/officeDocument/2006/relationships/image" Target="../media/image1570.jpeg"/><Relationship Id="rId230" Type="http://schemas.openxmlformats.org/officeDocument/2006/relationships/image" Target="../media/image1108.jpeg"/><Relationship Id="rId468" Type="http://schemas.openxmlformats.org/officeDocument/2006/relationships/image" Target="../media/image481.jpeg"/><Relationship Id="rId675" Type="http://schemas.openxmlformats.org/officeDocument/2006/relationships/image" Target="../media/image1429.jpeg"/><Relationship Id="rId25" Type="http://schemas.openxmlformats.org/officeDocument/2006/relationships/image" Target="../media/image989.jpeg"/><Relationship Id="rId328" Type="http://schemas.openxmlformats.org/officeDocument/2006/relationships/image" Target="../media/image1174.jpeg"/><Relationship Id="rId535" Type="http://schemas.openxmlformats.org/officeDocument/2006/relationships/image" Target="../media/image550.jpeg"/><Relationship Id="rId742" Type="http://schemas.openxmlformats.org/officeDocument/2006/relationships/image" Target="../media/image1492.jpeg"/><Relationship Id="rId174" Type="http://schemas.openxmlformats.org/officeDocument/2006/relationships/image" Target="../media/image1091.jpeg"/><Relationship Id="rId381" Type="http://schemas.openxmlformats.org/officeDocument/2006/relationships/image" Target="../media/image386.jpeg"/><Relationship Id="rId602" Type="http://schemas.openxmlformats.org/officeDocument/2006/relationships/image" Target="../media/image624.jpeg"/><Relationship Id="rId241" Type="http://schemas.openxmlformats.org/officeDocument/2006/relationships/image" Target="../media/image246.png"/><Relationship Id="rId479" Type="http://schemas.openxmlformats.org/officeDocument/2006/relationships/image" Target="../media/image1275.jpeg"/><Relationship Id="rId686" Type="http://schemas.openxmlformats.org/officeDocument/2006/relationships/image" Target="../media/image1440.jpeg"/><Relationship Id="rId36" Type="http://schemas.openxmlformats.org/officeDocument/2006/relationships/image" Target="../media/image998.jpeg"/><Relationship Id="rId339" Type="http://schemas.openxmlformats.org/officeDocument/2006/relationships/image" Target="../media/image1184.jpeg"/><Relationship Id="rId546" Type="http://schemas.openxmlformats.org/officeDocument/2006/relationships/image" Target="../media/image563.jpeg"/><Relationship Id="rId753" Type="http://schemas.openxmlformats.org/officeDocument/2006/relationships/image" Target="../media/image1503.jpeg"/><Relationship Id="rId101" Type="http://schemas.openxmlformats.org/officeDocument/2006/relationships/image" Target="../media/image1052.jpeg"/><Relationship Id="rId185" Type="http://schemas.openxmlformats.org/officeDocument/2006/relationships/image" Target="../media/image1101.jpeg"/><Relationship Id="rId406" Type="http://schemas.openxmlformats.org/officeDocument/2006/relationships/image" Target="../media/image1226.jpeg"/><Relationship Id="rId392" Type="http://schemas.openxmlformats.org/officeDocument/2006/relationships/image" Target="../media/image399.jpeg"/><Relationship Id="rId613" Type="http://schemas.openxmlformats.org/officeDocument/2006/relationships/image" Target="../media/image1383.jpeg"/><Relationship Id="rId697" Type="http://schemas.openxmlformats.org/officeDocument/2006/relationships/image" Target="../media/image1450.jpeg"/><Relationship Id="rId820" Type="http://schemas.openxmlformats.org/officeDocument/2006/relationships/image" Target="../media/image1561.jpeg"/><Relationship Id="rId252" Type="http://schemas.openxmlformats.org/officeDocument/2006/relationships/image" Target="../media/image1119.jpeg"/><Relationship Id="rId47" Type="http://schemas.openxmlformats.org/officeDocument/2006/relationships/image" Target="../media/image1006.jpeg"/><Relationship Id="rId112" Type="http://schemas.openxmlformats.org/officeDocument/2006/relationships/image" Target="../media/image1061.jpeg"/><Relationship Id="rId557" Type="http://schemas.openxmlformats.org/officeDocument/2006/relationships/image" Target="../media/image1330.jpeg"/><Relationship Id="rId764" Type="http://schemas.openxmlformats.org/officeDocument/2006/relationships/image" Target="../media/image1513.jpeg"/><Relationship Id="rId196" Type="http://schemas.openxmlformats.org/officeDocument/2006/relationships/image" Target="../media/image199.jpeg"/><Relationship Id="rId417" Type="http://schemas.openxmlformats.org/officeDocument/2006/relationships/image" Target="../media/image1234.jpeg"/><Relationship Id="rId624" Type="http://schemas.openxmlformats.org/officeDocument/2006/relationships/image" Target="../media/image1387.jpeg"/><Relationship Id="rId831" Type="http://schemas.openxmlformats.org/officeDocument/2006/relationships/image" Target="../media/image1572.jpeg"/><Relationship Id="rId263" Type="http://schemas.openxmlformats.org/officeDocument/2006/relationships/image" Target="../media/image268.jpeg"/><Relationship Id="rId470" Type="http://schemas.openxmlformats.org/officeDocument/2006/relationships/image" Target="../media/image1268.jpeg"/><Relationship Id="rId58" Type="http://schemas.openxmlformats.org/officeDocument/2006/relationships/image" Target="../media/image1017.jpeg"/><Relationship Id="rId123" Type="http://schemas.openxmlformats.org/officeDocument/2006/relationships/image" Target="../media/image126.jpeg"/><Relationship Id="rId330" Type="http://schemas.openxmlformats.org/officeDocument/2006/relationships/image" Target="../media/image1175.jpeg"/><Relationship Id="rId568" Type="http://schemas.openxmlformats.org/officeDocument/2006/relationships/image" Target="../media/image1341.jpeg"/><Relationship Id="rId775" Type="http://schemas.openxmlformats.org/officeDocument/2006/relationships/image" Target="../media/image1524.jpeg"/><Relationship Id="rId428" Type="http://schemas.openxmlformats.org/officeDocument/2006/relationships/image" Target="../media/image1243.jpeg"/><Relationship Id="rId635" Type="http://schemas.openxmlformats.org/officeDocument/2006/relationships/image" Target="../media/image1395.jpeg"/><Relationship Id="rId842" Type="http://schemas.openxmlformats.org/officeDocument/2006/relationships/image" Target="../media/image1583.jpeg"/><Relationship Id="rId274" Type="http://schemas.openxmlformats.org/officeDocument/2006/relationships/image" Target="../media/image1133.jpeg"/><Relationship Id="rId481" Type="http://schemas.openxmlformats.org/officeDocument/2006/relationships/image" Target="../media/image1277.jpeg"/><Relationship Id="rId702" Type="http://schemas.openxmlformats.org/officeDocument/2006/relationships/image" Target="../media/image1454.jpeg"/><Relationship Id="rId69" Type="http://schemas.openxmlformats.org/officeDocument/2006/relationships/image" Target="../media/image1028.jpeg"/><Relationship Id="rId134" Type="http://schemas.openxmlformats.org/officeDocument/2006/relationships/image" Target="../media/image137.jpeg"/><Relationship Id="rId579" Type="http://schemas.openxmlformats.org/officeDocument/2006/relationships/image" Target="../media/image1351.jpeg"/><Relationship Id="rId786" Type="http://schemas.openxmlformats.org/officeDocument/2006/relationships/image" Target="../media/image1534.jpeg"/><Relationship Id="rId341" Type="http://schemas.openxmlformats.org/officeDocument/2006/relationships/image" Target="../media/image1186.jpeg"/><Relationship Id="rId439" Type="http://schemas.openxmlformats.org/officeDocument/2006/relationships/image" Target="../media/image1247.jpeg"/><Relationship Id="rId646" Type="http://schemas.openxmlformats.org/officeDocument/2006/relationships/image" Target="../media/image1403.jpeg"/><Relationship Id="rId201" Type="http://schemas.openxmlformats.org/officeDocument/2006/relationships/image" Target="../media/image204.jpeg"/><Relationship Id="rId285" Type="http://schemas.openxmlformats.org/officeDocument/2006/relationships/image" Target="../media/image1141.jpeg"/><Relationship Id="rId506" Type="http://schemas.openxmlformats.org/officeDocument/2006/relationships/image" Target="../media/image520.jpeg"/><Relationship Id="rId853" Type="http://schemas.openxmlformats.org/officeDocument/2006/relationships/image" Target="../media/image1594.jpeg"/><Relationship Id="rId492" Type="http://schemas.openxmlformats.org/officeDocument/2006/relationships/image" Target="../media/image1285.jpeg"/><Relationship Id="rId713" Type="http://schemas.openxmlformats.org/officeDocument/2006/relationships/image" Target="../media/image1464.jpeg"/><Relationship Id="rId797" Type="http://schemas.openxmlformats.org/officeDocument/2006/relationships/image" Target="../media/image848.jpeg"/><Relationship Id="rId145" Type="http://schemas.openxmlformats.org/officeDocument/2006/relationships/image" Target="../media/image1072.jpeg"/><Relationship Id="rId352" Type="http://schemas.openxmlformats.org/officeDocument/2006/relationships/image" Target="../media/image1193.jpeg"/><Relationship Id="rId212" Type="http://schemas.openxmlformats.org/officeDocument/2006/relationships/image" Target="../media/image215.jpeg"/><Relationship Id="rId657" Type="http://schemas.openxmlformats.org/officeDocument/2006/relationships/image" Target="../media/image1413.jpeg"/><Relationship Id="rId864" Type="http://schemas.openxmlformats.org/officeDocument/2006/relationships/image" Target="../media/image1605.jpeg"/><Relationship Id="rId296" Type="http://schemas.openxmlformats.org/officeDocument/2006/relationships/image" Target="../media/image1148.jpeg"/><Relationship Id="rId517" Type="http://schemas.openxmlformats.org/officeDocument/2006/relationships/image" Target="../media/image530.jpeg"/><Relationship Id="rId724" Type="http://schemas.openxmlformats.org/officeDocument/2006/relationships/image" Target="../media/image1474.jpeg"/><Relationship Id="rId60" Type="http://schemas.openxmlformats.org/officeDocument/2006/relationships/image" Target="../media/image1019.jpeg"/><Relationship Id="rId156" Type="http://schemas.openxmlformats.org/officeDocument/2006/relationships/image" Target="../media/image1081.jpeg"/><Relationship Id="rId363" Type="http://schemas.openxmlformats.org/officeDocument/2006/relationships/image" Target="../media/image368.jpeg"/><Relationship Id="rId570" Type="http://schemas.openxmlformats.org/officeDocument/2006/relationships/image" Target="../media/image1342.jpeg"/><Relationship Id="rId223" Type="http://schemas.openxmlformats.org/officeDocument/2006/relationships/image" Target="../media/image227.jpeg"/><Relationship Id="rId430" Type="http://schemas.openxmlformats.org/officeDocument/2006/relationships/image" Target="../media/image440.jpeg"/><Relationship Id="rId668" Type="http://schemas.openxmlformats.org/officeDocument/2006/relationships/image" Target="../media/image1423.jpeg"/><Relationship Id="rId18" Type="http://schemas.openxmlformats.org/officeDocument/2006/relationships/image" Target="../media/image983.jpeg"/><Relationship Id="rId528" Type="http://schemas.openxmlformats.org/officeDocument/2006/relationships/image" Target="../media/image1310.jpeg"/><Relationship Id="rId735" Type="http://schemas.openxmlformats.org/officeDocument/2006/relationships/image" Target="../media/image1485.jpeg"/><Relationship Id="rId167" Type="http://schemas.openxmlformats.org/officeDocument/2006/relationships/image" Target="../media/image170.jpeg"/><Relationship Id="rId374" Type="http://schemas.openxmlformats.org/officeDocument/2006/relationships/image" Target="../media/image379.jpeg"/><Relationship Id="rId581" Type="http://schemas.openxmlformats.org/officeDocument/2006/relationships/image" Target="../media/image1353.jpeg"/><Relationship Id="rId71" Type="http://schemas.openxmlformats.org/officeDocument/2006/relationships/image" Target="../media/image1030.jpeg"/><Relationship Id="rId234" Type="http://schemas.openxmlformats.org/officeDocument/2006/relationships/image" Target="../media/image239.jpeg"/><Relationship Id="rId679" Type="http://schemas.openxmlformats.org/officeDocument/2006/relationships/image" Target="../media/image1433.jpeg"/><Relationship Id="rId802" Type="http://schemas.openxmlformats.org/officeDocument/2006/relationships/image" Target="../media/image1546.jpeg"/><Relationship Id="rId2" Type="http://schemas.openxmlformats.org/officeDocument/2006/relationships/image" Target="../media/image970.jpeg"/><Relationship Id="rId29" Type="http://schemas.openxmlformats.org/officeDocument/2006/relationships/image" Target="../media/image993.jpeg"/><Relationship Id="rId441" Type="http://schemas.openxmlformats.org/officeDocument/2006/relationships/image" Target="../media/image1249.jpeg"/><Relationship Id="rId539" Type="http://schemas.openxmlformats.org/officeDocument/2006/relationships/image" Target="../media/image1316.jpeg"/><Relationship Id="rId746" Type="http://schemas.openxmlformats.org/officeDocument/2006/relationships/image" Target="../media/image1496.jpeg"/><Relationship Id="rId178" Type="http://schemas.openxmlformats.org/officeDocument/2006/relationships/image" Target="../media/image1094.png"/><Relationship Id="rId301" Type="http://schemas.openxmlformats.org/officeDocument/2006/relationships/image" Target="../media/image1152.jpeg"/><Relationship Id="rId82" Type="http://schemas.openxmlformats.org/officeDocument/2006/relationships/image" Target="../media/image84.jpeg"/><Relationship Id="rId385" Type="http://schemas.openxmlformats.org/officeDocument/2006/relationships/image" Target="../media/image1215.jpeg"/><Relationship Id="rId592" Type="http://schemas.openxmlformats.org/officeDocument/2006/relationships/image" Target="../media/image1364.jpeg"/><Relationship Id="rId606" Type="http://schemas.openxmlformats.org/officeDocument/2006/relationships/image" Target="../media/image1376.jpeg"/><Relationship Id="rId813" Type="http://schemas.openxmlformats.org/officeDocument/2006/relationships/image" Target="../media/image1554.jpeg"/><Relationship Id="rId245" Type="http://schemas.openxmlformats.org/officeDocument/2006/relationships/image" Target="../media/image1112.jpeg"/><Relationship Id="rId452" Type="http://schemas.openxmlformats.org/officeDocument/2006/relationships/image" Target="../media/image1257.jpeg"/><Relationship Id="rId105" Type="http://schemas.openxmlformats.org/officeDocument/2006/relationships/image" Target="../media/image108.jpeg"/><Relationship Id="rId312" Type="http://schemas.openxmlformats.org/officeDocument/2006/relationships/image" Target="../media/image1161.jpeg"/><Relationship Id="rId757" Type="http://schemas.openxmlformats.org/officeDocument/2006/relationships/image" Target="../media/image1507.jpeg"/><Relationship Id="rId93" Type="http://schemas.openxmlformats.org/officeDocument/2006/relationships/image" Target="../media/image1047.jpeg"/><Relationship Id="rId189" Type="http://schemas.openxmlformats.org/officeDocument/2006/relationships/image" Target="../media/image1105.jpeg"/><Relationship Id="rId396" Type="http://schemas.openxmlformats.org/officeDocument/2006/relationships/image" Target="../media/image1220.jpeg"/><Relationship Id="rId617" Type="http://schemas.openxmlformats.org/officeDocument/2006/relationships/image" Target="../media/image644.jpeg"/><Relationship Id="rId824" Type="http://schemas.openxmlformats.org/officeDocument/2006/relationships/image" Target="../media/image1565.jpeg"/><Relationship Id="rId256" Type="http://schemas.openxmlformats.org/officeDocument/2006/relationships/image" Target="../media/image1123.jpeg"/><Relationship Id="rId463" Type="http://schemas.openxmlformats.org/officeDocument/2006/relationships/image" Target="../media/image476.jpeg"/><Relationship Id="rId670" Type="http://schemas.openxmlformats.org/officeDocument/2006/relationships/image" Target="../media/image1425.jpeg"/><Relationship Id="rId116" Type="http://schemas.openxmlformats.org/officeDocument/2006/relationships/image" Target="../media/image1065.jpeg"/><Relationship Id="rId323" Type="http://schemas.openxmlformats.org/officeDocument/2006/relationships/image" Target="../media/image1170.jpeg"/><Relationship Id="rId530" Type="http://schemas.openxmlformats.org/officeDocument/2006/relationships/image" Target="../media/image545.jpeg"/><Relationship Id="rId768" Type="http://schemas.openxmlformats.org/officeDocument/2006/relationships/image" Target="../media/image1517.jpeg"/><Relationship Id="rId20" Type="http://schemas.openxmlformats.org/officeDocument/2006/relationships/image" Target="../media/image985.jpeg"/><Relationship Id="rId628" Type="http://schemas.openxmlformats.org/officeDocument/2006/relationships/image" Target="../media/image660.jpeg"/><Relationship Id="rId835" Type="http://schemas.openxmlformats.org/officeDocument/2006/relationships/image" Target="../media/image1576.jpeg"/><Relationship Id="rId267" Type="http://schemas.openxmlformats.org/officeDocument/2006/relationships/image" Target="../media/image272.jpeg"/><Relationship Id="rId474" Type="http://schemas.openxmlformats.org/officeDocument/2006/relationships/image" Target="../media/image1272.jpeg"/><Relationship Id="rId127" Type="http://schemas.openxmlformats.org/officeDocument/2006/relationships/image" Target="../media/image130.png"/><Relationship Id="rId681" Type="http://schemas.openxmlformats.org/officeDocument/2006/relationships/image" Target="../media/image1435.jpeg"/><Relationship Id="rId779" Type="http://schemas.openxmlformats.org/officeDocument/2006/relationships/image" Target="../media/image1527.jpeg"/><Relationship Id="rId31" Type="http://schemas.openxmlformats.org/officeDocument/2006/relationships/image" Target="../media/image995.jpeg"/><Relationship Id="rId334" Type="http://schemas.openxmlformats.org/officeDocument/2006/relationships/image" Target="../media/image1179.jpeg"/><Relationship Id="rId541" Type="http://schemas.openxmlformats.org/officeDocument/2006/relationships/image" Target="../media/image1318.jpeg"/><Relationship Id="rId639" Type="http://schemas.openxmlformats.org/officeDocument/2006/relationships/image" Target="../media/image669.jpeg"/><Relationship Id="rId180" Type="http://schemas.openxmlformats.org/officeDocument/2006/relationships/image" Target="../media/image1096.jpeg"/><Relationship Id="rId278" Type="http://schemas.openxmlformats.org/officeDocument/2006/relationships/image" Target="../media/image1137.jpeg"/><Relationship Id="rId401" Type="http://schemas.openxmlformats.org/officeDocument/2006/relationships/image" Target="../media/image1222.jpeg"/><Relationship Id="rId846" Type="http://schemas.openxmlformats.org/officeDocument/2006/relationships/image" Target="../media/image1587.jpeg"/><Relationship Id="rId485" Type="http://schemas.openxmlformats.org/officeDocument/2006/relationships/image" Target="../media/image1280.jpeg"/><Relationship Id="rId692" Type="http://schemas.openxmlformats.org/officeDocument/2006/relationships/image" Target="../media/image1446.jpeg"/><Relationship Id="rId706" Type="http://schemas.openxmlformats.org/officeDocument/2006/relationships/image" Target="../media/image1458.jpeg"/><Relationship Id="rId42" Type="http://schemas.openxmlformats.org/officeDocument/2006/relationships/image" Target="../media/image1003.jpeg"/><Relationship Id="rId138" Type="http://schemas.openxmlformats.org/officeDocument/2006/relationships/image" Target="../media/image1070.jpeg"/><Relationship Id="rId345" Type="http://schemas.openxmlformats.org/officeDocument/2006/relationships/image" Target="../media/image350.jpeg"/><Relationship Id="rId552" Type="http://schemas.openxmlformats.org/officeDocument/2006/relationships/image" Target="../media/image569.jpg"/><Relationship Id="rId191" Type="http://schemas.openxmlformats.org/officeDocument/2006/relationships/image" Target="../media/image194.jpeg"/><Relationship Id="rId205" Type="http://schemas.openxmlformats.org/officeDocument/2006/relationships/image" Target="../media/image208.png"/><Relationship Id="rId412" Type="http://schemas.openxmlformats.org/officeDocument/2006/relationships/image" Target="../media/image421.jpeg"/><Relationship Id="rId857" Type="http://schemas.openxmlformats.org/officeDocument/2006/relationships/image" Target="../media/image1598.jpeg"/><Relationship Id="rId289" Type="http://schemas.openxmlformats.org/officeDocument/2006/relationships/image" Target="../media/image1143.jpeg"/><Relationship Id="rId496" Type="http://schemas.openxmlformats.org/officeDocument/2006/relationships/image" Target="../media/image1289.jpeg"/><Relationship Id="rId717" Type="http://schemas.openxmlformats.org/officeDocument/2006/relationships/image" Target="../media/image1468.jpeg"/><Relationship Id="rId53" Type="http://schemas.openxmlformats.org/officeDocument/2006/relationships/image" Target="../media/image1012.jpeg"/><Relationship Id="rId149" Type="http://schemas.openxmlformats.org/officeDocument/2006/relationships/image" Target="../media/image152.jpeg"/><Relationship Id="rId356" Type="http://schemas.openxmlformats.org/officeDocument/2006/relationships/image" Target="../media/image1197.jpeg"/><Relationship Id="rId563" Type="http://schemas.openxmlformats.org/officeDocument/2006/relationships/image" Target="../media/image1336.jpeg"/><Relationship Id="rId770" Type="http://schemas.openxmlformats.org/officeDocument/2006/relationships/image" Target="../media/image1519.jpeg"/><Relationship Id="rId216" Type="http://schemas.openxmlformats.org/officeDocument/2006/relationships/image" Target="../media/image219.jpeg"/><Relationship Id="rId423" Type="http://schemas.openxmlformats.org/officeDocument/2006/relationships/image" Target="../media/image1239.jpeg"/><Relationship Id="rId868" Type="http://schemas.openxmlformats.org/officeDocument/2006/relationships/image" Target="../media/image1609.jpeg"/><Relationship Id="rId630" Type="http://schemas.openxmlformats.org/officeDocument/2006/relationships/image" Target="../media/image1392.jpeg"/><Relationship Id="rId728" Type="http://schemas.openxmlformats.org/officeDocument/2006/relationships/image" Target="../media/image1478.jpeg"/><Relationship Id="rId64" Type="http://schemas.openxmlformats.org/officeDocument/2006/relationships/image" Target="../media/image1023.jpeg"/><Relationship Id="rId367" Type="http://schemas.openxmlformats.org/officeDocument/2006/relationships/image" Target="../media/image1204.jpeg"/><Relationship Id="rId574" Type="http://schemas.openxmlformats.org/officeDocument/2006/relationships/image" Target="../media/image1346.jpeg"/><Relationship Id="rId227" Type="http://schemas.openxmlformats.org/officeDocument/2006/relationships/image" Target="../media/image231.jpeg"/><Relationship Id="rId781" Type="http://schemas.openxmlformats.org/officeDocument/2006/relationships/image" Target="../media/image1529.jpeg"/><Relationship Id="rId434" Type="http://schemas.openxmlformats.org/officeDocument/2006/relationships/image" Target="../media/image1246.jpeg"/><Relationship Id="rId641" Type="http://schemas.openxmlformats.org/officeDocument/2006/relationships/image" Target="../media/image671.jpeg"/><Relationship Id="rId739" Type="http://schemas.openxmlformats.org/officeDocument/2006/relationships/image" Target="../media/image1489.jpeg"/><Relationship Id="rId280" Type="http://schemas.openxmlformats.org/officeDocument/2006/relationships/image" Target="../media/image1139.png"/><Relationship Id="rId501" Type="http://schemas.openxmlformats.org/officeDocument/2006/relationships/image" Target="../media/image1293.jpeg"/><Relationship Id="rId75" Type="http://schemas.openxmlformats.org/officeDocument/2006/relationships/image" Target="../media/image1033.jpeg"/><Relationship Id="rId140" Type="http://schemas.openxmlformats.org/officeDocument/2006/relationships/image" Target="../media/image143.jpeg"/><Relationship Id="rId378" Type="http://schemas.openxmlformats.org/officeDocument/2006/relationships/image" Target="../media/image1212.jpeg"/><Relationship Id="rId585" Type="http://schemas.openxmlformats.org/officeDocument/2006/relationships/image" Target="../media/image1357.jpeg"/><Relationship Id="rId792" Type="http://schemas.openxmlformats.org/officeDocument/2006/relationships/image" Target="../media/image844.jpeg"/><Relationship Id="rId806" Type="http://schemas.openxmlformats.org/officeDocument/2006/relationships/image" Target="../media/image1548.jpeg"/><Relationship Id="rId6" Type="http://schemas.openxmlformats.org/officeDocument/2006/relationships/image" Target="../media/image973.jpeg"/><Relationship Id="rId238" Type="http://schemas.openxmlformats.org/officeDocument/2006/relationships/image" Target="../media/image243.jpeg"/><Relationship Id="rId445" Type="http://schemas.openxmlformats.org/officeDocument/2006/relationships/image" Target="../media/image1252.jpeg"/><Relationship Id="rId652" Type="http://schemas.openxmlformats.org/officeDocument/2006/relationships/image" Target="../media/image1408.jpeg"/><Relationship Id="rId291" Type="http://schemas.openxmlformats.org/officeDocument/2006/relationships/image" Target="../media/image1145.jpeg"/><Relationship Id="rId305" Type="http://schemas.openxmlformats.org/officeDocument/2006/relationships/image" Target="../media/image1155.jpeg"/><Relationship Id="rId512" Type="http://schemas.openxmlformats.org/officeDocument/2006/relationships/image" Target="../media/image1301.jpeg"/><Relationship Id="rId86" Type="http://schemas.openxmlformats.org/officeDocument/2006/relationships/image" Target="../media/image1042.jpeg"/><Relationship Id="rId151" Type="http://schemas.openxmlformats.org/officeDocument/2006/relationships/image" Target="../media/image1077.jpeg"/><Relationship Id="rId389" Type="http://schemas.openxmlformats.org/officeDocument/2006/relationships/image" Target="../media/image396.jpeg"/><Relationship Id="rId596" Type="http://schemas.openxmlformats.org/officeDocument/2006/relationships/image" Target="../media/image1367.jpeg"/><Relationship Id="rId817" Type="http://schemas.openxmlformats.org/officeDocument/2006/relationships/image" Target="../media/image1558.jpeg"/><Relationship Id="rId249" Type="http://schemas.openxmlformats.org/officeDocument/2006/relationships/image" Target="../media/image1116.jpeg"/><Relationship Id="rId456" Type="http://schemas.openxmlformats.org/officeDocument/2006/relationships/image" Target="../media/image468.jpeg"/><Relationship Id="rId663" Type="http://schemas.openxmlformats.org/officeDocument/2006/relationships/image" Target="../media/image1419.jpeg"/><Relationship Id="rId870" Type="http://schemas.openxmlformats.org/officeDocument/2006/relationships/image" Target="../media/image1611.jpeg"/><Relationship Id="rId13" Type="http://schemas.openxmlformats.org/officeDocument/2006/relationships/image" Target="../media/image979.jpeg"/><Relationship Id="rId109" Type="http://schemas.openxmlformats.org/officeDocument/2006/relationships/image" Target="../media/image1058.jpeg"/><Relationship Id="rId316" Type="http://schemas.openxmlformats.org/officeDocument/2006/relationships/image" Target="../media/image321.jpeg"/><Relationship Id="rId523" Type="http://schemas.openxmlformats.org/officeDocument/2006/relationships/image" Target="../media/image1307.jpeg"/><Relationship Id="rId97" Type="http://schemas.openxmlformats.org/officeDocument/2006/relationships/image" Target="../media/image99.jpeg"/><Relationship Id="rId730" Type="http://schemas.openxmlformats.org/officeDocument/2006/relationships/image" Target="../media/image1480.jpeg"/><Relationship Id="rId828" Type="http://schemas.openxmlformats.org/officeDocument/2006/relationships/image" Target="../media/image1569.jpeg"/><Relationship Id="rId162" Type="http://schemas.openxmlformats.org/officeDocument/2006/relationships/image" Target="../media/image165.jpeg"/><Relationship Id="rId467" Type="http://schemas.openxmlformats.org/officeDocument/2006/relationships/image" Target="../media/image1266.jpeg"/><Relationship Id="rId674" Type="http://schemas.openxmlformats.org/officeDocument/2006/relationships/image" Target="../media/image1428.jpeg"/><Relationship Id="rId24" Type="http://schemas.openxmlformats.org/officeDocument/2006/relationships/image" Target="../media/image988.jpeg"/><Relationship Id="rId327" Type="http://schemas.openxmlformats.org/officeDocument/2006/relationships/image" Target="../media/image332.jpeg"/><Relationship Id="rId534" Type="http://schemas.openxmlformats.org/officeDocument/2006/relationships/image" Target="../media/image549.jpeg"/><Relationship Id="rId741" Type="http://schemas.openxmlformats.org/officeDocument/2006/relationships/image" Target="../media/image1491.jpeg"/><Relationship Id="rId839" Type="http://schemas.openxmlformats.org/officeDocument/2006/relationships/image" Target="../media/image1580.jpeg"/><Relationship Id="rId173" Type="http://schemas.openxmlformats.org/officeDocument/2006/relationships/image" Target="../media/image176.png"/><Relationship Id="rId380" Type="http://schemas.openxmlformats.org/officeDocument/2006/relationships/image" Target="../media/image1213.jpeg"/><Relationship Id="rId601" Type="http://schemas.openxmlformats.org/officeDocument/2006/relationships/image" Target="../media/image1372.jpeg"/><Relationship Id="rId240" Type="http://schemas.openxmlformats.org/officeDocument/2006/relationships/image" Target="../media/image245.png"/><Relationship Id="rId478" Type="http://schemas.openxmlformats.org/officeDocument/2006/relationships/image" Target="../media/image492.jpeg"/><Relationship Id="rId685" Type="http://schemas.openxmlformats.org/officeDocument/2006/relationships/image" Target="../media/image1439.jpeg"/><Relationship Id="rId35" Type="http://schemas.openxmlformats.org/officeDocument/2006/relationships/image" Target="../media/image36.jpeg"/><Relationship Id="rId100" Type="http://schemas.openxmlformats.org/officeDocument/2006/relationships/image" Target="../media/image1051.jpeg"/><Relationship Id="rId338" Type="http://schemas.openxmlformats.org/officeDocument/2006/relationships/image" Target="../media/image1183.jpeg"/><Relationship Id="rId545" Type="http://schemas.openxmlformats.org/officeDocument/2006/relationships/image" Target="../media/image1321.jpeg"/><Relationship Id="rId752" Type="http://schemas.openxmlformats.org/officeDocument/2006/relationships/image" Target="../media/image1502.jpeg"/><Relationship Id="rId184" Type="http://schemas.openxmlformats.org/officeDocument/2006/relationships/image" Target="../media/image1100.jpeg"/><Relationship Id="rId391" Type="http://schemas.openxmlformats.org/officeDocument/2006/relationships/image" Target="../media/image1219.jpeg"/><Relationship Id="rId405" Type="http://schemas.openxmlformats.org/officeDocument/2006/relationships/image" Target="../media/image412.jpeg"/><Relationship Id="rId612" Type="http://schemas.openxmlformats.org/officeDocument/2006/relationships/image" Target="../media/image1382.jpeg"/><Relationship Id="rId251" Type="http://schemas.openxmlformats.org/officeDocument/2006/relationships/image" Target="../media/image1118.jpeg"/><Relationship Id="rId489" Type="http://schemas.openxmlformats.org/officeDocument/2006/relationships/image" Target="../media/image1282.jpeg"/><Relationship Id="rId696" Type="http://schemas.openxmlformats.org/officeDocument/2006/relationships/image" Target="../media/image1449.jpeg"/><Relationship Id="rId46" Type="http://schemas.openxmlformats.org/officeDocument/2006/relationships/image" Target="../media/image48.jpeg"/><Relationship Id="rId293" Type="http://schemas.openxmlformats.org/officeDocument/2006/relationships/image" Target="../media/image1146.jpeg"/><Relationship Id="rId307" Type="http://schemas.openxmlformats.org/officeDocument/2006/relationships/image" Target="../media/image1157.jpeg"/><Relationship Id="rId349" Type="http://schemas.openxmlformats.org/officeDocument/2006/relationships/image" Target="../media/image354.jpeg"/><Relationship Id="rId514" Type="http://schemas.openxmlformats.org/officeDocument/2006/relationships/image" Target="../media/image1303.jpeg"/><Relationship Id="rId556" Type="http://schemas.openxmlformats.org/officeDocument/2006/relationships/image" Target="../media/image1329.jpeg"/><Relationship Id="rId721" Type="http://schemas.openxmlformats.org/officeDocument/2006/relationships/image" Target="../media/image1471.jpeg"/><Relationship Id="rId763" Type="http://schemas.openxmlformats.org/officeDocument/2006/relationships/image" Target="../media/image802.jpeg"/><Relationship Id="rId88" Type="http://schemas.openxmlformats.org/officeDocument/2006/relationships/image" Target="../media/image90.jpg"/><Relationship Id="rId111" Type="http://schemas.openxmlformats.org/officeDocument/2006/relationships/image" Target="../media/image1060.jpeg"/><Relationship Id="rId153" Type="http://schemas.openxmlformats.org/officeDocument/2006/relationships/image" Target="../media/image1079.jpeg"/><Relationship Id="rId195" Type="http://schemas.openxmlformats.org/officeDocument/2006/relationships/image" Target="../media/image198.jpeg"/><Relationship Id="rId209" Type="http://schemas.openxmlformats.org/officeDocument/2006/relationships/image" Target="../media/image212.png"/><Relationship Id="rId360" Type="http://schemas.openxmlformats.org/officeDocument/2006/relationships/image" Target="../media/image365.jpeg"/><Relationship Id="rId416" Type="http://schemas.openxmlformats.org/officeDocument/2006/relationships/image" Target="../media/image1233.jpeg"/><Relationship Id="rId598" Type="http://schemas.openxmlformats.org/officeDocument/2006/relationships/image" Target="../media/image1369.jpeg"/><Relationship Id="rId819" Type="http://schemas.openxmlformats.org/officeDocument/2006/relationships/image" Target="../media/image1560.jpeg"/><Relationship Id="rId220" Type="http://schemas.openxmlformats.org/officeDocument/2006/relationships/image" Target="../media/image224.jpeg"/><Relationship Id="rId458" Type="http://schemas.openxmlformats.org/officeDocument/2006/relationships/image" Target="../media/image471.jpeg"/><Relationship Id="rId623" Type="http://schemas.openxmlformats.org/officeDocument/2006/relationships/image" Target="../media/image1386.jpeg"/><Relationship Id="rId665" Type="http://schemas.openxmlformats.org/officeDocument/2006/relationships/image" Target="../media/image696.jpeg"/><Relationship Id="rId830" Type="http://schemas.openxmlformats.org/officeDocument/2006/relationships/image" Target="../media/image1571.jpeg"/><Relationship Id="rId15" Type="http://schemas.openxmlformats.org/officeDocument/2006/relationships/image" Target="../media/image981.jpeg"/><Relationship Id="rId57" Type="http://schemas.openxmlformats.org/officeDocument/2006/relationships/image" Target="../media/image1016.jpeg"/><Relationship Id="rId262" Type="http://schemas.openxmlformats.org/officeDocument/2006/relationships/image" Target="../media/image267.jpeg"/><Relationship Id="rId318" Type="http://schemas.openxmlformats.org/officeDocument/2006/relationships/image" Target="../media/image1166.jpeg"/><Relationship Id="rId525" Type="http://schemas.openxmlformats.org/officeDocument/2006/relationships/image" Target="../media/image1309.jpeg"/><Relationship Id="rId567" Type="http://schemas.openxmlformats.org/officeDocument/2006/relationships/image" Target="../media/image1340.jpeg"/><Relationship Id="rId732" Type="http://schemas.openxmlformats.org/officeDocument/2006/relationships/image" Target="../media/image1482.jpeg"/><Relationship Id="rId99" Type="http://schemas.openxmlformats.org/officeDocument/2006/relationships/image" Target="../media/image1050.jpeg"/><Relationship Id="rId122" Type="http://schemas.openxmlformats.org/officeDocument/2006/relationships/image" Target="../media/image125.jpeg"/><Relationship Id="rId164" Type="http://schemas.openxmlformats.org/officeDocument/2006/relationships/image" Target="../media/image167.jpeg"/><Relationship Id="rId371" Type="http://schemas.openxmlformats.org/officeDocument/2006/relationships/image" Target="../media/image1208.jpeg"/><Relationship Id="rId774" Type="http://schemas.openxmlformats.org/officeDocument/2006/relationships/image" Target="../media/image1523.jpeg"/><Relationship Id="rId427" Type="http://schemas.openxmlformats.org/officeDocument/2006/relationships/image" Target="../media/image437.jpeg"/><Relationship Id="rId469" Type="http://schemas.openxmlformats.org/officeDocument/2006/relationships/image" Target="../media/image1267.jpeg"/><Relationship Id="rId634" Type="http://schemas.openxmlformats.org/officeDocument/2006/relationships/image" Target="../media/image664.jpeg"/><Relationship Id="rId676" Type="http://schemas.openxmlformats.org/officeDocument/2006/relationships/image" Target="../media/image1430.jpeg"/><Relationship Id="rId841" Type="http://schemas.openxmlformats.org/officeDocument/2006/relationships/image" Target="../media/image1582.jpeg"/><Relationship Id="rId26" Type="http://schemas.openxmlformats.org/officeDocument/2006/relationships/image" Target="../media/image990.jpeg"/><Relationship Id="rId231" Type="http://schemas.openxmlformats.org/officeDocument/2006/relationships/image" Target="../media/image1109.jpeg"/><Relationship Id="rId273" Type="http://schemas.openxmlformats.org/officeDocument/2006/relationships/image" Target="../media/image1132.jpeg"/><Relationship Id="rId329" Type="http://schemas.openxmlformats.org/officeDocument/2006/relationships/image" Target="../media/image334.jpeg"/><Relationship Id="rId480" Type="http://schemas.openxmlformats.org/officeDocument/2006/relationships/image" Target="../media/image1276.jpeg"/><Relationship Id="rId536" Type="http://schemas.openxmlformats.org/officeDocument/2006/relationships/image" Target="../media/image551.jpeg"/><Relationship Id="rId701" Type="http://schemas.openxmlformats.org/officeDocument/2006/relationships/image" Target="../media/image733.jpeg"/><Relationship Id="rId68" Type="http://schemas.openxmlformats.org/officeDocument/2006/relationships/image" Target="../media/image1027.jpeg"/><Relationship Id="rId133" Type="http://schemas.openxmlformats.org/officeDocument/2006/relationships/image" Target="../media/image136.jpeg"/><Relationship Id="rId175" Type="http://schemas.openxmlformats.org/officeDocument/2006/relationships/image" Target="../media/image1092.jpeg"/><Relationship Id="rId340" Type="http://schemas.openxmlformats.org/officeDocument/2006/relationships/image" Target="../media/image1185.jpeg"/><Relationship Id="rId578" Type="http://schemas.openxmlformats.org/officeDocument/2006/relationships/image" Target="../media/image1350.jpeg"/><Relationship Id="rId743" Type="http://schemas.openxmlformats.org/officeDocument/2006/relationships/image" Target="../media/image1493.jpeg"/><Relationship Id="rId785" Type="http://schemas.openxmlformats.org/officeDocument/2006/relationships/image" Target="../media/image1533.jpeg"/><Relationship Id="rId200" Type="http://schemas.openxmlformats.org/officeDocument/2006/relationships/image" Target="../media/image203.png"/><Relationship Id="rId382" Type="http://schemas.openxmlformats.org/officeDocument/2006/relationships/image" Target="../media/image1214.jpeg"/><Relationship Id="rId438" Type="http://schemas.openxmlformats.org/officeDocument/2006/relationships/image" Target="../media/image448.jpeg"/><Relationship Id="rId603" Type="http://schemas.openxmlformats.org/officeDocument/2006/relationships/image" Target="../media/image1373.jpeg"/><Relationship Id="rId645" Type="http://schemas.openxmlformats.org/officeDocument/2006/relationships/image" Target="../media/image1402.jpeg"/><Relationship Id="rId687" Type="http://schemas.openxmlformats.org/officeDocument/2006/relationships/image" Target="../media/image1441.jpeg"/><Relationship Id="rId810" Type="http://schemas.openxmlformats.org/officeDocument/2006/relationships/image" Target="../media/image1552.jpeg"/><Relationship Id="rId852" Type="http://schemas.openxmlformats.org/officeDocument/2006/relationships/image" Target="../media/image1593.jpeg"/><Relationship Id="rId242" Type="http://schemas.openxmlformats.org/officeDocument/2006/relationships/image" Target="../media/image247.png"/><Relationship Id="rId284" Type="http://schemas.openxmlformats.org/officeDocument/2006/relationships/image" Target="../media/image1140.jpeg"/><Relationship Id="rId491" Type="http://schemas.openxmlformats.org/officeDocument/2006/relationships/image" Target="../media/image1284.jpeg"/><Relationship Id="rId505" Type="http://schemas.openxmlformats.org/officeDocument/2006/relationships/image" Target="../media/image519.jpeg"/><Relationship Id="rId712" Type="http://schemas.openxmlformats.org/officeDocument/2006/relationships/image" Target="../media/image1463.jpeg"/><Relationship Id="rId37" Type="http://schemas.openxmlformats.org/officeDocument/2006/relationships/image" Target="../media/image999.jpeg"/><Relationship Id="rId79" Type="http://schemas.openxmlformats.org/officeDocument/2006/relationships/image" Target="../media/image81.jpeg"/><Relationship Id="rId102" Type="http://schemas.openxmlformats.org/officeDocument/2006/relationships/image" Target="../media/image1053.jpeg"/><Relationship Id="rId144" Type="http://schemas.openxmlformats.org/officeDocument/2006/relationships/image" Target="../media/image1071.jpeg"/><Relationship Id="rId547" Type="http://schemas.openxmlformats.org/officeDocument/2006/relationships/image" Target="../media/image1322.jpeg"/><Relationship Id="rId589" Type="http://schemas.openxmlformats.org/officeDocument/2006/relationships/image" Target="../media/image1361.jpeg"/><Relationship Id="rId754" Type="http://schemas.openxmlformats.org/officeDocument/2006/relationships/image" Target="../media/image1504.jpeg"/><Relationship Id="rId796" Type="http://schemas.openxmlformats.org/officeDocument/2006/relationships/image" Target="../media/image847.jpeg"/><Relationship Id="rId90" Type="http://schemas.openxmlformats.org/officeDocument/2006/relationships/image" Target="../media/image1044.jpeg"/><Relationship Id="rId186" Type="http://schemas.openxmlformats.org/officeDocument/2006/relationships/image" Target="../media/image1102.jpeg"/><Relationship Id="rId351" Type="http://schemas.openxmlformats.org/officeDocument/2006/relationships/image" Target="../media/image1192.jpeg"/><Relationship Id="rId393" Type="http://schemas.openxmlformats.org/officeDocument/2006/relationships/image" Target="../media/image400.jpeg"/><Relationship Id="rId407" Type="http://schemas.openxmlformats.org/officeDocument/2006/relationships/image" Target="../media/image1227.jpeg"/><Relationship Id="rId449" Type="http://schemas.openxmlformats.org/officeDocument/2006/relationships/image" Target="../media/image1254.jpeg"/><Relationship Id="rId614" Type="http://schemas.openxmlformats.org/officeDocument/2006/relationships/image" Target="../media/image641.jpeg"/><Relationship Id="rId656" Type="http://schemas.openxmlformats.org/officeDocument/2006/relationships/image" Target="../media/image1412.jpeg"/><Relationship Id="rId821" Type="http://schemas.openxmlformats.org/officeDocument/2006/relationships/image" Target="../media/image1562.jpeg"/><Relationship Id="rId863" Type="http://schemas.openxmlformats.org/officeDocument/2006/relationships/image" Target="../media/image1604.jpeg"/><Relationship Id="rId211" Type="http://schemas.openxmlformats.org/officeDocument/2006/relationships/image" Target="../media/image214.png"/><Relationship Id="rId253" Type="http://schemas.openxmlformats.org/officeDocument/2006/relationships/image" Target="../media/image1120.jpeg"/><Relationship Id="rId295" Type="http://schemas.openxmlformats.org/officeDocument/2006/relationships/image" Target="../media/image300.jpeg"/><Relationship Id="rId309" Type="http://schemas.openxmlformats.org/officeDocument/2006/relationships/image" Target="../media/image1159.jpeg"/><Relationship Id="rId460" Type="http://schemas.openxmlformats.org/officeDocument/2006/relationships/image" Target="../media/image473.jpeg"/><Relationship Id="rId516" Type="http://schemas.openxmlformats.org/officeDocument/2006/relationships/image" Target="../media/image529.jpeg"/><Relationship Id="rId698" Type="http://schemas.openxmlformats.org/officeDocument/2006/relationships/image" Target="../media/image1451.jpeg"/><Relationship Id="rId48" Type="http://schemas.openxmlformats.org/officeDocument/2006/relationships/image" Target="../media/image1007.jpeg"/><Relationship Id="rId113" Type="http://schemas.openxmlformats.org/officeDocument/2006/relationships/image" Target="../media/image1062.jpeg"/><Relationship Id="rId320" Type="http://schemas.openxmlformats.org/officeDocument/2006/relationships/image" Target="../media/image1168.jpeg"/><Relationship Id="rId558" Type="http://schemas.openxmlformats.org/officeDocument/2006/relationships/image" Target="../media/image1331.jpeg"/><Relationship Id="rId723" Type="http://schemas.openxmlformats.org/officeDocument/2006/relationships/image" Target="../media/image1473.jpeg"/><Relationship Id="rId765" Type="http://schemas.openxmlformats.org/officeDocument/2006/relationships/image" Target="../media/image1514.jpeg"/><Relationship Id="rId155" Type="http://schemas.openxmlformats.org/officeDocument/2006/relationships/image" Target="../media/image1080.jpeg"/><Relationship Id="rId197" Type="http://schemas.openxmlformats.org/officeDocument/2006/relationships/image" Target="../media/image200.jpeg"/><Relationship Id="rId362" Type="http://schemas.openxmlformats.org/officeDocument/2006/relationships/image" Target="../media/image1201.jpeg"/><Relationship Id="rId418" Type="http://schemas.openxmlformats.org/officeDocument/2006/relationships/image" Target="../media/image1235.jpeg"/><Relationship Id="rId625" Type="http://schemas.openxmlformats.org/officeDocument/2006/relationships/image" Target="../media/image1388.jpeg"/><Relationship Id="rId832" Type="http://schemas.openxmlformats.org/officeDocument/2006/relationships/image" Target="../media/image1573.jpeg"/><Relationship Id="rId222" Type="http://schemas.openxmlformats.org/officeDocument/2006/relationships/image" Target="../media/image1106.jpeg"/><Relationship Id="rId264" Type="http://schemas.openxmlformats.org/officeDocument/2006/relationships/image" Target="../media/image269.jpeg"/><Relationship Id="rId471" Type="http://schemas.openxmlformats.org/officeDocument/2006/relationships/image" Target="../media/image1269.jpeg"/><Relationship Id="rId667" Type="http://schemas.openxmlformats.org/officeDocument/2006/relationships/image" Target="../media/image1422.jpeg"/><Relationship Id="rId17" Type="http://schemas.openxmlformats.org/officeDocument/2006/relationships/image" Target="../media/image18.jpeg"/><Relationship Id="rId59" Type="http://schemas.openxmlformats.org/officeDocument/2006/relationships/image" Target="../media/image1018.jpeg"/><Relationship Id="rId124" Type="http://schemas.openxmlformats.org/officeDocument/2006/relationships/image" Target="../media/image127.jpeg"/><Relationship Id="rId527" Type="http://schemas.openxmlformats.org/officeDocument/2006/relationships/image" Target="../media/image542.jpeg"/><Relationship Id="rId569" Type="http://schemas.openxmlformats.org/officeDocument/2006/relationships/image" Target="../media/image584.jpeg"/><Relationship Id="rId734" Type="http://schemas.openxmlformats.org/officeDocument/2006/relationships/image" Target="../media/image1484.jpeg"/><Relationship Id="rId776" Type="http://schemas.openxmlformats.org/officeDocument/2006/relationships/image" Target="../media/image821.jpeg"/><Relationship Id="rId70" Type="http://schemas.openxmlformats.org/officeDocument/2006/relationships/image" Target="../media/image1029.jpeg"/><Relationship Id="rId166" Type="http://schemas.openxmlformats.org/officeDocument/2006/relationships/image" Target="../media/image169.jpeg"/><Relationship Id="rId331" Type="http://schemas.openxmlformats.org/officeDocument/2006/relationships/image" Target="../media/image1176.jpeg"/><Relationship Id="rId373" Type="http://schemas.openxmlformats.org/officeDocument/2006/relationships/image" Target="../media/image1209.jpeg"/><Relationship Id="rId429" Type="http://schemas.openxmlformats.org/officeDocument/2006/relationships/image" Target="../media/image439.jpeg"/><Relationship Id="rId580" Type="http://schemas.openxmlformats.org/officeDocument/2006/relationships/image" Target="../media/image1352.jpeg"/><Relationship Id="rId636" Type="http://schemas.openxmlformats.org/officeDocument/2006/relationships/image" Target="../media/image1396.jpeg"/><Relationship Id="rId801" Type="http://schemas.openxmlformats.org/officeDocument/2006/relationships/image" Target="../media/image1545.jpeg"/><Relationship Id="rId1" Type="http://schemas.openxmlformats.org/officeDocument/2006/relationships/image" Target="../media/image969.jpeg"/><Relationship Id="rId233" Type="http://schemas.openxmlformats.org/officeDocument/2006/relationships/image" Target="../media/image238.jpeg"/><Relationship Id="rId440" Type="http://schemas.openxmlformats.org/officeDocument/2006/relationships/image" Target="../media/image1248.jpeg"/><Relationship Id="rId678" Type="http://schemas.openxmlformats.org/officeDocument/2006/relationships/image" Target="../media/image1432.jpeg"/><Relationship Id="rId843" Type="http://schemas.openxmlformats.org/officeDocument/2006/relationships/image" Target="../media/image1584.jpeg"/><Relationship Id="rId28" Type="http://schemas.openxmlformats.org/officeDocument/2006/relationships/image" Target="../media/image992.jpeg"/><Relationship Id="rId275" Type="http://schemas.openxmlformats.org/officeDocument/2006/relationships/image" Target="../media/image1134.png"/><Relationship Id="rId300" Type="http://schemas.openxmlformats.org/officeDocument/2006/relationships/image" Target="../media/image1151.jpeg"/><Relationship Id="rId482" Type="http://schemas.openxmlformats.org/officeDocument/2006/relationships/image" Target="../media/image1278.jpeg"/><Relationship Id="rId538" Type="http://schemas.openxmlformats.org/officeDocument/2006/relationships/image" Target="../media/image553.jpeg"/><Relationship Id="rId703" Type="http://schemas.openxmlformats.org/officeDocument/2006/relationships/image" Target="../media/image1455.jpeg"/><Relationship Id="rId745" Type="http://schemas.openxmlformats.org/officeDocument/2006/relationships/image" Target="../media/image1495.jpeg"/><Relationship Id="rId81" Type="http://schemas.openxmlformats.org/officeDocument/2006/relationships/image" Target="../media/image1038.jpeg"/><Relationship Id="rId135" Type="http://schemas.openxmlformats.org/officeDocument/2006/relationships/image" Target="../media/image138.jpeg"/><Relationship Id="rId177" Type="http://schemas.openxmlformats.org/officeDocument/2006/relationships/image" Target="../media/image180.jpeg"/><Relationship Id="rId342" Type="http://schemas.openxmlformats.org/officeDocument/2006/relationships/image" Target="../media/image1187.jpeg"/><Relationship Id="rId384" Type="http://schemas.openxmlformats.org/officeDocument/2006/relationships/image" Target="../media/image389.jpeg"/><Relationship Id="rId591" Type="http://schemas.openxmlformats.org/officeDocument/2006/relationships/image" Target="../media/image1363.jpeg"/><Relationship Id="rId605" Type="http://schemas.openxmlformats.org/officeDocument/2006/relationships/image" Target="../media/image1375.jpeg"/><Relationship Id="rId787" Type="http://schemas.openxmlformats.org/officeDocument/2006/relationships/image" Target="../media/image1535.jpeg"/><Relationship Id="rId812" Type="http://schemas.openxmlformats.org/officeDocument/2006/relationships/image" Target="../media/image870.jpeg"/><Relationship Id="rId202" Type="http://schemas.openxmlformats.org/officeDocument/2006/relationships/image" Target="../media/image205.jpeg"/><Relationship Id="rId244" Type="http://schemas.openxmlformats.org/officeDocument/2006/relationships/image" Target="../media/image1111.jpeg"/><Relationship Id="rId647" Type="http://schemas.openxmlformats.org/officeDocument/2006/relationships/image" Target="../media/image1404.jpeg"/><Relationship Id="rId689" Type="http://schemas.openxmlformats.org/officeDocument/2006/relationships/image" Target="../media/image1443.jpeg"/><Relationship Id="rId854" Type="http://schemas.openxmlformats.org/officeDocument/2006/relationships/image" Target="../media/image1595.jpeg"/><Relationship Id="rId39" Type="http://schemas.openxmlformats.org/officeDocument/2006/relationships/image" Target="../media/image1001.jpeg"/><Relationship Id="rId286" Type="http://schemas.openxmlformats.org/officeDocument/2006/relationships/image" Target="../media/image291.jpeg"/><Relationship Id="rId451" Type="http://schemas.openxmlformats.org/officeDocument/2006/relationships/image" Target="../media/image1256.jpeg"/><Relationship Id="rId493" Type="http://schemas.openxmlformats.org/officeDocument/2006/relationships/image" Target="../media/image1286.jpeg"/><Relationship Id="rId507" Type="http://schemas.openxmlformats.org/officeDocument/2006/relationships/image" Target="../media/image1296.jpeg"/><Relationship Id="rId549" Type="http://schemas.openxmlformats.org/officeDocument/2006/relationships/image" Target="../media/image1324.jpeg"/><Relationship Id="rId714" Type="http://schemas.openxmlformats.org/officeDocument/2006/relationships/image" Target="../media/image1465.jpeg"/><Relationship Id="rId756" Type="http://schemas.openxmlformats.org/officeDocument/2006/relationships/image" Target="../media/image1506.jpeg"/><Relationship Id="rId50" Type="http://schemas.openxmlformats.org/officeDocument/2006/relationships/image" Target="../media/image1009.jpeg"/><Relationship Id="rId104" Type="http://schemas.openxmlformats.org/officeDocument/2006/relationships/image" Target="../media/image1055.jpeg"/><Relationship Id="rId146" Type="http://schemas.openxmlformats.org/officeDocument/2006/relationships/image" Target="../media/image1073.jpeg"/><Relationship Id="rId188" Type="http://schemas.openxmlformats.org/officeDocument/2006/relationships/image" Target="../media/image1104.jpeg"/><Relationship Id="rId311" Type="http://schemas.openxmlformats.org/officeDocument/2006/relationships/image" Target="../media/image316.jpeg"/><Relationship Id="rId353" Type="http://schemas.openxmlformats.org/officeDocument/2006/relationships/image" Target="../media/image1194.jpeg"/><Relationship Id="rId395" Type="http://schemas.openxmlformats.org/officeDocument/2006/relationships/image" Target="../media/image402.jpeg"/><Relationship Id="rId409" Type="http://schemas.openxmlformats.org/officeDocument/2006/relationships/image" Target="../media/image1228.jpeg"/><Relationship Id="rId560" Type="http://schemas.openxmlformats.org/officeDocument/2006/relationships/image" Target="../media/image1333.jpeg"/><Relationship Id="rId798" Type="http://schemas.openxmlformats.org/officeDocument/2006/relationships/image" Target="../media/image1542.jpeg"/><Relationship Id="rId92" Type="http://schemas.openxmlformats.org/officeDocument/2006/relationships/image" Target="../media/image1046.jpeg"/><Relationship Id="rId213" Type="http://schemas.openxmlformats.org/officeDocument/2006/relationships/image" Target="../media/image216.png"/><Relationship Id="rId420" Type="http://schemas.openxmlformats.org/officeDocument/2006/relationships/image" Target="../media/image1237.jpeg"/><Relationship Id="rId616" Type="http://schemas.openxmlformats.org/officeDocument/2006/relationships/image" Target="../media/image1384.jpeg"/><Relationship Id="rId658" Type="http://schemas.openxmlformats.org/officeDocument/2006/relationships/image" Target="../media/image1414.jpeg"/><Relationship Id="rId823" Type="http://schemas.openxmlformats.org/officeDocument/2006/relationships/image" Target="../media/image1564.jpeg"/><Relationship Id="rId865" Type="http://schemas.openxmlformats.org/officeDocument/2006/relationships/image" Target="../media/image1606.jpeg"/><Relationship Id="rId255" Type="http://schemas.openxmlformats.org/officeDocument/2006/relationships/image" Target="../media/image1122.jpeg"/><Relationship Id="rId297" Type="http://schemas.openxmlformats.org/officeDocument/2006/relationships/image" Target="../media/image1149.jpeg"/><Relationship Id="rId462" Type="http://schemas.openxmlformats.org/officeDocument/2006/relationships/image" Target="../media/image1264.jpeg"/><Relationship Id="rId518" Type="http://schemas.openxmlformats.org/officeDocument/2006/relationships/image" Target="../media/image531.jpeg"/><Relationship Id="rId725" Type="http://schemas.openxmlformats.org/officeDocument/2006/relationships/image" Target="../media/image1475.jpeg"/><Relationship Id="rId115" Type="http://schemas.openxmlformats.org/officeDocument/2006/relationships/image" Target="../media/image1064.jpeg"/><Relationship Id="rId157" Type="http://schemas.openxmlformats.org/officeDocument/2006/relationships/image" Target="../media/image1082.png"/><Relationship Id="rId322" Type="http://schemas.openxmlformats.org/officeDocument/2006/relationships/image" Target="../media/image327.jpeg"/><Relationship Id="rId364" Type="http://schemas.openxmlformats.org/officeDocument/2006/relationships/image" Target="../media/image1202.jpeg"/><Relationship Id="rId767" Type="http://schemas.openxmlformats.org/officeDocument/2006/relationships/image" Target="../media/image1516.jpeg"/><Relationship Id="rId61" Type="http://schemas.openxmlformats.org/officeDocument/2006/relationships/image" Target="../media/image1020.jpeg"/><Relationship Id="rId199" Type="http://schemas.openxmlformats.org/officeDocument/2006/relationships/image" Target="../media/image202.jpeg"/><Relationship Id="rId571" Type="http://schemas.openxmlformats.org/officeDocument/2006/relationships/image" Target="../media/image1343.jpeg"/><Relationship Id="rId627" Type="http://schemas.openxmlformats.org/officeDocument/2006/relationships/image" Target="../media/image1390.jpeg"/><Relationship Id="rId669" Type="http://schemas.openxmlformats.org/officeDocument/2006/relationships/image" Target="../media/image1424.jpeg"/><Relationship Id="rId834" Type="http://schemas.openxmlformats.org/officeDocument/2006/relationships/image" Target="../media/image1575.jpeg"/><Relationship Id="rId19" Type="http://schemas.openxmlformats.org/officeDocument/2006/relationships/image" Target="../media/image984.jpeg"/><Relationship Id="rId224" Type="http://schemas.openxmlformats.org/officeDocument/2006/relationships/image" Target="../media/image228.png"/><Relationship Id="rId266" Type="http://schemas.openxmlformats.org/officeDocument/2006/relationships/image" Target="../media/image271.jpeg"/><Relationship Id="rId431" Type="http://schemas.openxmlformats.org/officeDocument/2006/relationships/image" Target="../media/image1244.jpeg"/><Relationship Id="rId473" Type="http://schemas.openxmlformats.org/officeDocument/2006/relationships/image" Target="../media/image1271.jpeg"/><Relationship Id="rId529" Type="http://schemas.openxmlformats.org/officeDocument/2006/relationships/image" Target="../media/image1311.jpeg"/><Relationship Id="rId680" Type="http://schemas.openxmlformats.org/officeDocument/2006/relationships/image" Target="../media/image1434.jpeg"/><Relationship Id="rId736" Type="http://schemas.openxmlformats.org/officeDocument/2006/relationships/image" Target="../media/image1486.jpeg"/><Relationship Id="rId30" Type="http://schemas.openxmlformats.org/officeDocument/2006/relationships/image" Target="../media/image994.jpeg"/><Relationship Id="rId126" Type="http://schemas.openxmlformats.org/officeDocument/2006/relationships/image" Target="../media/image129.png"/><Relationship Id="rId168" Type="http://schemas.openxmlformats.org/officeDocument/2006/relationships/image" Target="../media/image171.jpeg"/><Relationship Id="rId333" Type="http://schemas.openxmlformats.org/officeDocument/2006/relationships/image" Target="../media/image1178.jpeg"/><Relationship Id="rId540" Type="http://schemas.openxmlformats.org/officeDocument/2006/relationships/image" Target="../media/image1317.jpeg"/><Relationship Id="rId778" Type="http://schemas.openxmlformats.org/officeDocument/2006/relationships/image" Target="../media/image1526.jpeg"/><Relationship Id="rId72" Type="http://schemas.openxmlformats.org/officeDocument/2006/relationships/image" Target="../media/image1031.jpeg"/><Relationship Id="rId375" Type="http://schemas.openxmlformats.org/officeDocument/2006/relationships/image" Target="../media/image1210.jpeg"/><Relationship Id="rId582" Type="http://schemas.openxmlformats.org/officeDocument/2006/relationships/image" Target="../media/image1354.jpeg"/><Relationship Id="rId638" Type="http://schemas.openxmlformats.org/officeDocument/2006/relationships/image" Target="../media/image1398.jpeg"/><Relationship Id="rId803" Type="http://schemas.openxmlformats.org/officeDocument/2006/relationships/image" Target="../media/image856.jpeg"/><Relationship Id="rId845" Type="http://schemas.openxmlformats.org/officeDocument/2006/relationships/image" Target="../media/image1586.jpeg"/><Relationship Id="rId3" Type="http://schemas.openxmlformats.org/officeDocument/2006/relationships/image" Target="../media/image971.jpeg"/><Relationship Id="rId235" Type="http://schemas.openxmlformats.org/officeDocument/2006/relationships/image" Target="../media/image240.jpeg"/><Relationship Id="rId277" Type="http://schemas.openxmlformats.org/officeDocument/2006/relationships/image" Target="../media/image1136.jpeg"/><Relationship Id="rId400" Type="http://schemas.openxmlformats.org/officeDocument/2006/relationships/image" Target="../media/image407.png"/><Relationship Id="rId442" Type="http://schemas.openxmlformats.org/officeDocument/2006/relationships/image" Target="../media/image452.jpeg"/><Relationship Id="rId484" Type="http://schemas.openxmlformats.org/officeDocument/2006/relationships/image" Target="../media/image498.jpeg"/><Relationship Id="rId705" Type="http://schemas.openxmlformats.org/officeDocument/2006/relationships/image" Target="../media/image1457.jpeg"/><Relationship Id="rId137" Type="http://schemas.openxmlformats.org/officeDocument/2006/relationships/image" Target="../media/image1069.jpeg"/><Relationship Id="rId302" Type="http://schemas.openxmlformats.org/officeDocument/2006/relationships/image" Target="../media/image1153.jpeg"/><Relationship Id="rId344" Type="http://schemas.openxmlformats.org/officeDocument/2006/relationships/image" Target="../media/image1189.jpeg"/><Relationship Id="rId691" Type="http://schemas.openxmlformats.org/officeDocument/2006/relationships/image" Target="../media/image1445.jpeg"/><Relationship Id="rId747" Type="http://schemas.openxmlformats.org/officeDocument/2006/relationships/image" Target="../media/image1497.jpeg"/><Relationship Id="rId789" Type="http://schemas.openxmlformats.org/officeDocument/2006/relationships/image" Target="../media/image1537.jpeg"/><Relationship Id="rId41" Type="http://schemas.openxmlformats.org/officeDocument/2006/relationships/image" Target="../media/image1002.jpeg"/><Relationship Id="rId83" Type="http://schemas.openxmlformats.org/officeDocument/2006/relationships/image" Target="../media/image1039.jpeg"/><Relationship Id="rId179" Type="http://schemas.openxmlformats.org/officeDocument/2006/relationships/image" Target="../media/image1095.jpeg"/><Relationship Id="rId386" Type="http://schemas.openxmlformats.org/officeDocument/2006/relationships/image" Target="../media/image1216.jpeg"/><Relationship Id="rId551" Type="http://schemas.openxmlformats.org/officeDocument/2006/relationships/image" Target="../media/image1326.jpeg"/><Relationship Id="rId593" Type="http://schemas.openxmlformats.org/officeDocument/2006/relationships/image" Target="../media/image614.jpeg"/><Relationship Id="rId607" Type="http://schemas.openxmlformats.org/officeDocument/2006/relationships/image" Target="../media/image1377.jpeg"/><Relationship Id="rId649" Type="http://schemas.openxmlformats.org/officeDocument/2006/relationships/image" Target="../media/image680.jpeg"/><Relationship Id="rId814" Type="http://schemas.openxmlformats.org/officeDocument/2006/relationships/image" Target="../media/image1555.jpeg"/><Relationship Id="rId856" Type="http://schemas.openxmlformats.org/officeDocument/2006/relationships/image" Target="../media/image1597.jpeg"/><Relationship Id="rId190" Type="http://schemas.openxmlformats.org/officeDocument/2006/relationships/image" Target="../media/image193.jpeg"/><Relationship Id="rId204" Type="http://schemas.openxmlformats.org/officeDocument/2006/relationships/image" Target="../media/image207.jpeg"/><Relationship Id="rId246" Type="http://schemas.openxmlformats.org/officeDocument/2006/relationships/image" Target="../media/image1113.jpeg"/><Relationship Id="rId288" Type="http://schemas.openxmlformats.org/officeDocument/2006/relationships/image" Target="../media/image293.jpeg"/><Relationship Id="rId411" Type="http://schemas.openxmlformats.org/officeDocument/2006/relationships/image" Target="../media/image1230.jpeg"/><Relationship Id="rId453" Type="http://schemas.openxmlformats.org/officeDocument/2006/relationships/image" Target="../media/image1258.jpeg"/><Relationship Id="rId509" Type="http://schemas.openxmlformats.org/officeDocument/2006/relationships/image" Target="../media/image1298.jpeg"/><Relationship Id="rId660" Type="http://schemas.openxmlformats.org/officeDocument/2006/relationships/image" Target="../media/image1416.jpeg"/><Relationship Id="rId106" Type="http://schemas.openxmlformats.org/officeDocument/2006/relationships/image" Target="../media/image109.jpeg"/><Relationship Id="rId313" Type="http://schemas.openxmlformats.org/officeDocument/2006/relationships/image" Target="../media/image1162.jpeg"/><Relationship Id="rId495" Type="http://schemas.openxmlformats.org/officeDocument/2006/relationships/image" Target="../media/image1288.jpeg"/><Relationship Id="rId716" Type="http://schemas.openxmlformats.org/officeDocument/2006/relationships/image" Target="../media/image1467.jpeg"/><Relationship Id="rId758" Type="http://schemas.openxmlformats.org/officeDocument/2006/relationships/image" Target="../media/image1508.jpeg"/><Relationship Id="rId10" Type="http://schemas.openxmlformats.org/officeDocument/2006/relationships/image" Target="../media/image976.jpeg"/><Relationship Id="rId52" Type="http://schemas.openxmlformats.org/officeDocument/2006/relationships/image" Target="../media/image1011.jpeg"/><Relationship Id="rId94" Type="http://schemas.openxmlformats.org/officeDocument/2006/relationships/image" Target="../media/image96.jpeg"/><Relationship Id="rId148" Type="http://schemas.openxmlformats.org/officeDocument/2006/relationships/image" Target="../media/image1075.jpeg"/><Relationship Id="rId355" Type="http://schemas.openxmlformats.org/officeDocument/2006/relationships/image" Target="../media/image1196.jpeg"/><Relationship Id="rId397" Type="http://schemas.openxmlformats.org/officeDocument/2006/relationships/image" Target="../media/image404.jpeg"/><Relationship Id="rId520" Type="http://schemas.openxmlformats.org/officeDocument/2006/relationships/image" Target="../media/image1304.jpeg"/><Relationship Id="rId562" Type="http://schemas.openxmlformats.org/officeDocument/2006/relationships/image" Target="../media/image1335.jpeg"/><Relationship Id="rId618" Type="http://schemas.openxmlformats.org/officeDocument/2006/relationships/image" Target="../media/image645.jpeg"/><Relationship Id="rId825" Type="http://schemas.openxmlformats.org/officeDocument/2006/relationships/image" Target="../media/image1566.jpeg"/><Relationship Id="rId215" Type="http://schemas.openxmlformats.org/officeDocument/2006/relationships/image" Target="../media/image218.jpeg"/><Relationship Id="rId257" Type="http://schemas.openxmlformats.org/officeDocument/2006/relationships/image" Target="../media/image1124.jpeg"/><Relationship Id="rId422" Type="http://schemas.openxmlformats.org/officeDocument/2006/relationships/image" Target="../media/image432.jpeg"/><Relationship Id="rId464" Type="http://schemas.openxmlformats.org/officeDocument/2006/relationships/image" Target="../media/image477.jpeg"/><Relationship Id="rId867" Type="http://schemas.openxmlformats.org/officeDocument/2006/relationships/image" Target="../media/image1608.jpeg"/><Relationship Id="rId299" Type="http://schemas.openxmlformats.org/officeDocument/2006/relationships/image" Target="../media/image304.jpeg"/><Relationship Id="rId727" Type="http://schemas.openxmlformats.org/officeDocument/2006/relationships/image" Target="../media/image1477.jpeg"/><Relationship Id="rId63" Type="http://schemas.openxmlformats.org/officeDocument/2006/relationships/image" Target="../media/image1022.jpeg"/><Relationship Id="rId159" Type="http://schemas.openxmlformats.org/officeDocument/2006/relationships/image" Target="../media/image1084.png"/><Relationship Id="rId366" Type="http://schemas.openxmlformats.org/officeDocument/2006/relationships/image" Target="../media/image371.jpeg"/><Relationship Id="rId573" Type="http://schemas.openxmlformats.org/officeDocument/2006/relationships/image" Target="../media/image1345.jpeg"/><Relationship Id="rId780" Type="http://schemas.openxmlformats.org/officeDocument/2006/relationships/image" Target="../media/image1528.jpeg"/><Relationship Id="rId226" Type="http://schemas.openxmlformats.org/officeDocument/2006/relationships/image" Target="../media/image230.jpeg"/><Relationship Id="rId433" Type="http://schemas.openxmlformats.org/officeDocument/2006/relationships/image" Target="../media/image1245.jpeg"/><Relationship Id="rId640" Type="http://schemas.openxmlformats.org/officeDocument/2006/relationships/image" Target="../media/image672.jpeg"/><Relationship Id="rId738" Type="http://schemas.openxmlformats.org/officeDocument/2006/relationships/image" Target="../media/image1488.jpeg"/><Relationship Id="rId74" Type="http://schemas.openxmlformats.org/officeDocument/2006/relationships/image" Target="../media/image76.jpeg"/><Relationship Id="rId377" Type="http://schemas.openxmlformats.org/officeDocument/2006/relationships/image" Target="../media/image382.jpeg"/><Relationship Id="rId500" Type="http://schemas.openxmlformats.org/officeDocument/2006/relationships/image" Target="../media/image514.jpeg"/><Relationship Id="rId584" Type="http://schemas.openxmlformats.org/officeDocument/2006/relationships/image" Target="../media/image1356.jpeg"/><Relationship Id="rId805" Type="http://schemas.openxmlformats.org/officeDocument/2006/relationships/image" Target="../media/image860.jpeg"/><Relationship Id="rId5" Type="http://schemas.openxmlformats.org/officeDocument/2006/relationships/image" Target="../media/image5.jpeg"/><Relationship Id="rId237" Type="http://schemas.openxmlformats.org/officeDocument/2006/relationships/image" Target="../media/image242.jpeg"/><Relationship Id="rId791" Type="http://schemas.openxmlformats.org/officeDocument/2006/relationships/image" Target="../media/image1539.jpeg"/><Relationship Id="rId444" Type="http://schemas.openxmlformats.org/officeDocument/2006/relationships/image" Target="../media/image1251.jpeg"/><Relationship Id="rId651" Type="http://schemas.openxmlformats.org/officeDocument/2006/relationships/image" Target="../media/image1407.jpeg"/><Relationship Id="rId749" Type="http://schemas.openxmlformats.org/officeDocument/2006/relationships/image" Target="../media/image1499.jpeg"/><Relationship Id="rId290" Type="http://schemas.openxmlformats.org/officeDocument/2006/relationships/image" Target="../media/image1144.jpeg"/><Relationship Id="rId304" Type="http://schemas.openxmlformats.org/officeDocument/2006/relationships/image" Target="../media/image309.jpeg"/><Relationship Id="rId388" Type="http://schemas.openxmlformats.org/officeDocument/2006/relationships/image" Target="../media/image1217.jpeg"/><Relationship Id="rId511" Type="http://schemas.openxmlformats.org/officeDocument/2006/relationships/image" Target="../media/image1300.jpeg"/><Relationship Id="rId609" Type="http://schemas.openxmlformats.org/officeDocument/2006/relationships/image" Target="../media/image1379.jpeg"/><Relationship Id="rId85" Type="http://schemas.openxmlformats.org/officeDocument/2006/relationships/image" Target="../media/image1041.jpeg"/><Relationship Id="rId150" Type="http://schemas.openxmlformats.org/officeDocument/2006/relationships/image" Target="../media/image1076.jpeg"/><Relationship Id="rId595" Type="http://schemas.openxmlformats.org/officeDocument/2006/relationships/image" Target="../media/image1366.jpeg"/><Relationship Id="rId816" Type="http://schemas.openxmlformats.org/officeDocument/2006/relationships/image" Target="../media/image1557.jpeg"/><Relationship Id="rId248" Type="http://schemas.openxmlformats.org/officeDocument/2006/relationships/image" Target="../media/image1115.jpeg"/><Relationship Id="rId455" Type="http://schemas.openxmlformats.org/officeDocument/2006/relationships/image" Target="../media/image1260.jpeg"/><Relationship Id="rId662" Type="http://schemas.openxmlformats.org/officeDocument/2006/relationships/image" Target="../media/image1418.jpeg"/><Relationship Id="rId12" Type="http://schemas.openxmlformats.org/officeDocument/2006/relationships/image" Target="../media/image978.jpeg"/><Relationship Id="rId108" Type="http://schemas.openxmlformats.org/officeDocument/2006/relationships/image" Target="../media/image1057.jpeg"/><Relationship Id="rId315" Type="http://schemas.openxmlformats.org/officeDocument/2006/relationships/image" Target="../media/image1164.jpeg"/><Relationship Id="rId522" Type="http://schemas.openxmlformats.org/officeDocument/2006/relationships/image" Target="../media/image1306.jpeg"/><Relationship Id="rId96" Type="http://schemas.openxmlformats.org/officeDocument/2006/relationships/image" Target="../media/image98.jpeg"/><Relationship Id="rId161" Type="http://schemas.openxmlformats.org/officeDocument/2006/relationships/image" Target="../media/image1086.jpeg"/><Relationship Id="rId399" Type="http://schemas.openxmlformats.org/officeDocument/2006/relationships/image" Target="../media/image1221.png"/><Relationship Id="rId827" Type="http://schemas.openxmlformats.org/officeDocument/2006/relationships/image" Target="../media/image1568.jpeg"/><Relationship Id="rId259" Type="http://schemas.openxmlformats.org/officeDocument/2006/relationships/image" Target="../media/image264.jpeg"/><Relationship Id="rId466" Type="http://schemas.openxmlformats.org/officeDocument/2006/relationships/image" Target="../media/image1265.jpeg"/><Relationship Id="rId673" Type="http://schemas.openxmlformats.org/officeDocument/2006/relationships/image" Target="../media/image1427.jpeg"/><Relationship Id="rId23" Type="http://schemas.openxmlformats.org/officeDocument/2006/relationships/image" Target="../media/image14.jpeg"/><Relationship Id="rId119" Type="http://schemas.openxmlformats.org/officeDocument/2006/relationships/image" Target="../media/image1067.jpeg"/><Relationship Id="rId326" Type="http://schemas.openxmlformats.org/officeDocument/2006/relationships/image" Target="../media/image1173.jpeg"/><Relationship Id="rId533" Type="http://schemas.openxmlformats.org/officeDocument/2006/relationships/image" Target="../media/image1314.jpeg"/><Relationship Id="rId740" Type="http://schemas.openxmlformats.org/officeDocument/2006/relationships/image" Target="../media/image1490.jpeg"/><Relationship Id="rId838" Type="http://schemas.openxmlformats.org/officeDocument/2006/relationships/image" Target="../media/image1579.jpeg"/><Relationship Id="rId172" Type="http://schemas.openxmlformats.org/officeDocument/2006/relationships/image" Target="../media/image1090.jpeg"/><Relationship Id="rId477" Type="http://schemas.openxmlformats.org/officeDocument/2006/relationships/image" Target="../media/image1274.jpeg"/><Relationship Id="rId600" Type="http://schemas.openxmlformats.org/officeDocument/2006/relationships/image" Target="../media/image1371.jpeg"/><Relationship Id="rId684" Type="http://schemas.openxmlformats.org/officeDocument/2006/relationships/image" Target="../media/image1438.jpeg"/><Relationship Id="rId337" Type="http://schemas.openxmlformats.org/officeDocument/2006/relationships/image" Target="../media/image1182.jpeg"/><Relationship Id="rId34" Type="http://schemas.openxmlformats.org/officeDocument/2006/relationships/image" Target="../media/image35.jpeg"/><Relationship Id="rId544" Type="http://schemas.openxmlformats.org/officeDocument/2006/relationships/image" Target="../media/image1320.jpeg"/><Relationship Id="rId751" Type="http://schemas.openxmlformats.org/officeDocument/2006/relationships/image" Target="../media/image1501.jpeg"/><Relationship Id="rId849" Type="http://schemas.openxmlformats.org/officeDocument/2006/relationships/image" Target="../media/image1590.jpeg"/><Relationship Id="rId183" Type="http://schemas.openxmlformats.org/officeDocument/2006/relationships/image" Target="../media/image1099.jpeg"/><Relationship Id="rId390" Type="http://schemas.openxmlformats.org/officeDocument/2006/relationships/image" Target="../media/image1218.jpeg"/><Relationship Id="rId404" Type="http://schemas.openxmlformats.org/officeDocument/2006/relationships/image" Target="../media/image1225.jpeg"/><Relationship Id="rId611" Type="http://schemas.openxmlformats.org/officeDocument/2006/relationships/image" Target="../media/image1381.jpeg"/><Relationship Id="rId250" Type="http://schemas.openxmlformats.org/officeDocument/2006/relationships/image" Target="../media/image1117.jpeg"/><Relationship Id="rId488" Type="http://schemas.openxmlformats.org/officeDocument/2006/relationships/image" Target="../media/image502.jpeg"/><Relationship Id="rId695" Type="http://schemas.openxmlformats.org/officeDocument/2006/relationships/image" Target="../media/image1448.jpeg"/><Relationship Id="rId709" Type="http://schemas.openxmlformats.org/officeDocument/2006/relationships/image" Target="../media/image629.jpeg"/><Relationship Id="rId45" Type="http://schemas.openxmlformats.org/officeDocument/2006/relationships/image" Target="../media/image1005.jpeg"/><Relationship Id="rId110" Type="http://schemas.openxmlformats.org/officeDocument/2006/relationships/image" Target="../media/image1059.jpeg"/><Relationship Id="rId348" Type="http://schemas.openxmlformats.org/officeDocument/2006/relationships/image" Target="../media/image353.jpeg"/><Relationship Id="rId555" Type="http://schemas.openxmlformats.org/officeDocument/2006/relationships/image" Target="../media/image572.jpeg"/><Relationship Id="rId762" Type="http://schemas.openxmlformats.org/officeDocument/2006/relationships/image" Target="../media/image1512.jpeg"/><Relationship Id="rId194" Type="http://schemas.openxmlformats.org/officeDocument/2006/relationships/image" Target="../media/image197.jpeg"/><Relationship Id="rId208" Type="http://schemas.openxmlformats.org/officeDocument/2006/relationships/image" Target="../media/image211.png"/><Relationship Id="rId415" Type="http://schemas.openxmlformats.org/officeDocument/2006/relationships/image" Target="../media/image424.jpeg"/><Relationship Id="rId622" Type="http://schemas.openxmlformats.org/officeDocument/2006/relationships/image" Target="../media/image652.jpeg"/><Relationship Id="rId261" Type="http://schemas.openxmlformats.org/officeDocument/2006/relationships/image" Target="../media/image266.jpeg"/><Relationship Id="rId499" Type="http://schemas.openxmlformats.org/officeDocument/2006/relationships/image" Target="../media/image1292.jpeg"/><Relationship Id="rId56" Type="http://schemas.openxmlformats.org/officeDocument/2006/relationships/image" Target="../media/image1015.jpeg"/><Relationship Id="rId359" Type="http://schemas.openxmlformats.org/officeDocument/2006/relationships/image" Target="../media/image1200.jpeg"/><Relationship Id="rId566" Type="http://schemas.openxmlformats.org/officeDocument/2006/relationships/image" Target="../media/image1339.jpeg"/><Relationship Id="rId773" Type="http://schemas.openxmlformats.org/officeDocument/2006/relationships/image" Target="../media/image1522.jpeg"/><Relationship Id="rId121" Type="http://schemas.openxmlformats.org/officeDocument/2006/relationships/image" Target="../media/image1068.jpeg"/><Relationship Id="rId219" Type="http://schemas.openxmlformats.org/officeDocument/2006/relationships/image" Target="../media/image222.jpeg"/><Relationship Id="rId426" Type="http://schemas.openxmlformats.org/officeDocument/2006/relationships/image" Target="../media/image1242.jpeg"/><Relationship Id="rId633" Type="http://schemas.openxmlformats.org/officeDocument/2006/relationships/image" Target="../media/image1394.jpeg"/><Relationship Id="rId840" Type="http://schemas.openxmlformats.org/officeDocument/2006/relationships/image" Target="../media/image1581.jpeg"/><Relationship Id="rId67" Type="http://schemas.openxmlformats.org/officeDocument/2006/relationships/image" Target="../media/image1026.jpeg"/><Relationship Id="rId272" Type="http://schemas.openxmlformats.org/officeDocument/2006/relationships/image" Target="../media/image1131.jpeg"/><Relationship Id="rId577" Type="http://schemas.openxmlformats.org/officeDocument/2006/relationships/image" Target="../media/image1349.jpeg"/><Relationship Id="rId700" Type="http://schemas.openxmlformats.org/officeDocument/2006/relationships/image" Target="../media/image1453.jpeg"/><Relationship Id="rId132" Type="http://schemas.openxmlformats.org/officeDocument/2006/relationships/image" Target="../media/image135.jpeg"/><Relationship Id="rId784" Type="http://schemas.openxmlformats.org/officeDocument/2006/relationships/image" Target="../media/image1532.jpeg"/><Relationship Id="rId437" Type="http://schemas.openxmlformats.org/officeDocument/2006/relationships/image" Target="../media/image447.jpeg"/><Relationship Id="rId644" Type="http://schemas.openxmlformats.org/officeDocument/2006/relationships/image" Target="../media/image1401.jpeg"/><Relationship Id="rId851" Type="http://schemas.openxmlformats.org/officeDocument/2006/relationships/image" Target="../media/image1592.jpeg"/><Relationship Id="rId283" Type="http://schemas.openxmlformats.org/officeDocument/2006/relationships/image" Target="../media/image288.jpeg"/><Relationship Id="rId490" Type="http://schemas.openxmlformats.org/officeDocument/2006/relationships/image" Target="../media/image1283.jpeg"/><Relationship Id="rId504" Type="http://schemas.openxmlformats.org/officeDocument/2006/relationships/image" Target="../media/image1295.jpeg"/><Relationship Id="rId711" Type="http://schemas.openxmlformats.org/officeDocument/2006/relationships/image" Target="../media/image1462.jpeg"/><Relationship Id="rId78" Type="http://schemas.openxmlformats.org/officeDocument/2006/relationships/image" Target="../media/image1036.jpeg"/><Relationship Id="rId143" Type="http://schemas.openxmlformats.org/officeDocument/2006/relationships/image" Target="../media/image146.jpeg"/><Relationship Id="rId350" Type="http://schemas.openxmlformats.org/officeDocument/2006/relationships/image" Target="../media/image1191.jpeg"/><Relationship Id="rId588" Type="http://schemas.openxmlformats.org/officeDocument/2006/relationships/image" Target="../media/image1360.jpeg"/><Relationship Id="rId795" Type="http://schemas.openxmlformats.org/officeDocument/2006/relationships/image" Target="../media/image846.jpeg"/><Relationship Id="rId809" Type="http://schemas.openxmlformats.org/officeDocument/2006/relationships/image" Target="../media/image1551.jpeg"/><Relationship Id="rId9" Type="http://schemas.openxmlformats.org/officeDocument/2006/relationships/image" Target="../media/image975.jpeg"/><Relationship Id="rId210" Type="http://schemas.openxmlformats.org/officeDocument/2006/relationships/image" Target="../media/image213.png"/><Relationship Id="rId448" Type="http://schemas.openxmlformats.org/officeDocument/2006/relationships/image" Target="../media/image1253.jpeg"/><Relationship Id="rId655" Type="http://schemas.openxmlformats.org/officeDocument/2006/relationships/image" Target="../media/image1411.jpeg"/><Relationship Id="rId862" Type="http://schemas.openxmlformats.org/officeDocument/2006/relationships/image" Target="../media/image1603.jpeg"/><Relationship Id="rId294" Type="http://schemas.openxmlformats.org/officeDocument/2006/relationships/image" Target="../media/image1147.jpeg"/><Relationship Id="rId308" Type="http://schemas.openxmlformats.org/officeDocument/2006/relationships/image" Target="../media/image1158.jpeg"/><Relationship Id="rId515" Type="http://schemas.openxmlformats.org/officeDocument/2006/relationships/image" Target="../media/image528.jpeg"/><Relationship Id="rId722" Type="http://schemas.openxmlformats.org/officeDocument/2006/relationships/image" Target="../media/image1472.jpeg"/><Relationship Id="rId89" Type="http://schemas.openxmlformats.org/officeDocument/2006/relationships/image" Target="../media/image1043.jpeg"/><Relationship Id="rId154" Type="http://schemas.openxmlformats.org/officeDocument/2006/relationships/image" Target="../media/image157.jpeg"/><Relationship Id="rId361" Type="http://schemas.openxmlformats.org/officeDocument/2006/relationships/image" Target="../media/image366.jpeg"/><Relationship Id="rId599" Type="http://schemas.openxmlformats.org/officeDocument/2006/relationships/image" Target="../media/image1370.jpeg"/><Relationship Id="rId459" Type="http://schemas.openxmlformats.org/officeDocument/2006/relationships/image" Target="../media/image1262.jpeg"/><Relationship Id="rId666" Type="http://schemas.openxmlformats.org/officeDocument/2006/relationships/image" Target="../media/image1421.jpeg"/><Relationship Id="rId16" Type="http://schemas.openxmlformats.org/officeDocument/2006/relationships/image" Target="../media/image982.jpeg"/><Relationship Id="rId221" Type="http://schemas.openxmlformats.org/officeDocument/2006/relationships/image" Target="../media/image225.jpeg"/><Relationship Id="rId319" Type="http://schemas.openxmlformats.org/officeDocument/2006/relationships/image" Target="../media/image1167.jpeg"/><Relationship Id="rId526" Type="http://schemas.openxmlformats.org/officeDocument/2006/relationships/image" Target="../media/image541.jpeg"/><Relationship Id="rId733" Type="http://schemas.openxmlformats.org/officeDocument/2006/relationships/image" Target="../media/image1483.jpeg"/><Relationship Id="rId165" Type="http://schemas.openxmlformats.org/officeDocument/2006/relationships/image" Target="../media/image168.jpeg"/><Relationship Id="rId372" Type="http://schemas.openxmlformats.org/officeDocument/2006/relationships/image" Target="../media/image377.jpeg"/><Relationship Id="rId677" Type="http://schemas.openxmlformats.org/officeDocument/2006/relationships/image" Target="../media/image1431.jpeg"/><Relationship Id="rId800" Type="http://schemas.openxmlformats.org/officeDocument/2006/relationships/image" Target="../media/image1544.jpeg"/><Relationship Id="rId232" Type="http://schemas.openxmlformats.org/officeDocument/2006/relationships/image" Target="../media/image237.png"/><Relationship Id="rId27" Type="http://schemas.openxmlformats.org/officeDocument/2006/relationships/image" Target="../media/image991.jpeg"/><Relationship Id="rId537" Type="http://schemas.openxmlformats.org/officeDocument/2006/relationships/image" Target="../media/image1315.jpeg"/><Relationship Id="rId744" Type="http://schemas.openxmlformats.org/officeDocument/2006/relationships/image" Target="../media/image1494.jpeg"/><Relationship Id="rId80" Type="http://schemas.openxmlformats.org/officeDocument/2006/relationships/image" Target="../media/image1037.jpeg"/><Relationship Id="rId176" Type="http://schemas.openxmlformats.org/officeDocument/2006/relationships/image" Target="../media/image1093.png"/><Relationship Id="rId383" Type="http://schemas.openxmlformats.org/officeDocument/2006/relationships/image" Target="../media/image388.jpeg"/><Relationship Id="rId590" Type="http://schemas.openxmlformats.org/officeDocument/2006/relationships/image" Target="../media/image1362.jpeg"/><Relationship Id="rId604" Type="http://schemas.openxmlformats.org/officeDocument/2006/relationships/image" Target="../media/image1374.jpeg"/><Relationship Id="rId811" Type="http://schemas.openxmlformats.org/officeDocument/2006/relationships/image" Target="../media/image1553.jpeg"/><Relationship Id="rId243" Type="http://schemas.openxmlformats.org/officeDocument/2006/relationships/image" Target="../media/image1110.png"/><Relationship Id="rId450" Type="http://schemas.openxmlformats.org/officeDocument/2006/relationships/image" Target="../media/image1255.jpeg"/><Relationship Id="rId688" Type="http://schemas.openxmlformats.org/officeDocument/2006/relationships/image" Target="../media/image1442.jpeg"/><Relationship Id="rId38" Type="http://schemas.openxmlformats.org/officeDocument/2006/relationships/image" Target="../media/image1000.jpeg"/><Relationship Id="rId103" Type="http://schemas.openxmlformats.org/officeDocument/2006/relationships/image" Target="../media/image1054.jpeg"/><Relationship Id="rId310" Type="http://schemas.openxmlformats.org/officeDocument/2006/relationships/image" Target="../media/image1160.jpeg"/><Relationship Id="rId548" Type="http://schemas.openxmlformats.org/officeDocument/2006/relationships/image" Target="../media/image1323.jpeg"/><Relationship Id="rId755" Type="http://schemas.openxmlformats.org/officeDocument/2006/relationships/image" Target="../media/image1505.jpeg"/><Relationship Id="rId91" Type="http://schemas.openxmlformats.org/officeDocument/2006/relationships/image" Target="../media/image1045.jpeg"/><Relationship Id="rId187" Type="http://schemas.openxmlformats.org/officeDocument/2006/relationships/image" Target="../media/image1103.jpeg"/><Relationship Id="rId394" Type="http://schemas.openxmlformats.org/officeDocument/2006/relationships/image" Target="../media/image401.jpeg"/><Relationship Id="rId408" Type="http://schemas.openxmlformats.org/officeDocument/2006/relationships/image" Target="../media/image415.jpeg"/><Relationship Id="rId615" Type="http://schemas.openxmlformats.org/officeDocument/2006/relationships/image" Target="../media/image642.jpeg"/><Relationship Id="rId822" Type="http://schemas.openxmlformats.org/officeDocument/2006/relationships/image" Target="../media/image1563.jpeg"/><Relationship Id="rId254" Type="http://schemas.openxmlformats.org/officeDocument/2006/relationships/image" Target="../media/image1121.jpeg"/><Relationship Id="rId699" Type="http://schemas.openxmlformats.org/officeDocument/2006/relationships/image" Target="../media/image1452.jpeg"/><Relationship Id="rId49" Type="http://schemas.openxmlformats.org/officeDocument/2006/relationships/image" Target="../media/image1008.jpeg"/><Relationship Id="rId114" Type="http://schemas.openxmlformats.org/officeDocument/2006/relationships/image" Target="../media/image1063.jpeg"/><Relationship Id="rId461" Type="http://schemas.openxmlformats.org/officeDocument/2006/relationships/image" Target="../media/image1263.jpeg"/><Relationship Id="rId559" Type="http://schemas.openxmlformats.org/officeDocument/2006/relationships/image" Target="../media/image1332.jpeg"/><Relationship Id="rId766" Type="http://schemas.openxmlformats.org/officeDocument/2006/relationships/image" Target="../media/image1515.jpeg"/><Relationship Id="rId198" Type="http://schemas.openxmlformats.org/officeDocument/2006/relationships/image" Target="../media/image201.jpeg"/><Relationship Id="rId321" Type="http://schemas.openxmlformats.org/officeDocument/2006/relationships/image" Target="../media/image1169.jpeg"/><Relationship Id="rId419" Type="http://schemas.openxmlformats.org/officeDocument/2006/relationships/image" Target="../media/image1236.jpeg"/><Relationship Id="rId626" Type="http://schemas.openxmlformats.org/officeDocument/2006/relationships/image" Target="../media/image1389.jpeg"/><Relationship Id="rId833" Type="http://schemas.openxmlformats.org/officeDocument/2006/relationships/image" Target="../media/image1574.jpeg"/><Relationship Id="rId265" Type="http://schemas.openxmlformats.org/officeDocument/2006/relationships/image" Target="../media/image1126.jpeg"/><Relationship Id="rId472" Type="http://schemas.openxmlformats.org/officeDocument/2006/relationships/image" Target="../media/image1270.jpeg"/><Relationship Id="rId125" Type="http://schemas.openxmlformats.org/officeDocument/2006/relationships/image" Target="../media/image128.png"/><Relationship Id="rId332" Type="http://schemas.openxmlformats.org/officeDocument/2006/relationships/image" Target="../media/image1177.jpeg"/><Relationship Id="rId777" Type="http://schemas.openxmlformats.org/officeDocument/2006/relationships/image" Target="../media/image1525.jpeg"/><Relationship Id="rId637" Type="http://schemas.openxmlformats.org/officeDocument/2006/relationships/image" Target="../media/image1397.jpeg"/><Relationship Id="rId844" Type="http://schemas.openxmlformats.org/officeDocument/2006/relationships/image" Target="../media/image1585.jpeg"/><Relationship Id="rId276" Type="http://schemas.openxmlformats.org/officeDocument/2006/relationships/image" Target="../media/image1135.png"/><Relationship Id="rId483" Type="http://schemas.openxmlformats.org/officeDocument/2006/relationships/image" Target="../media/image1279.jpeg"/><Relationship Id="rId690" Type="http://schemas.openxmlformats.org/officeDocument/2006/relationships/image" Target="../media/image1444.jpeg"/><Relationship Id="rId704" Type="http://schemas.openxmlformats.org/officeDocument/2006/relationships/image" Target="../media/image1456.jpeg"/><Relationship Id="rId40" Type="http://schemas.openxmlformats.org/officeDocument/2006/relationships/image" Target="../media/image42.jpeg"/><Relationship Id="rId136" Type="http://schemas.openxmlformats.org/officeDocument/2006/relationships/image" Target="../media/image139.jpeg"/><Relationship Id="rId343" Type="http://schemas.openxmlformats.org/officeDocument/2006/relationships/image" Target="../media/image1188.jpeg"/><Relationship Id="rId550" Type="http://schemas.openxmlformats.org/officeDocument/2006/relationships/image" Target="../media/image1325.jpeg"/><Relationship Id="rId788" Type="http://schemas.openxmlformats.org/officeDocument/2006/relationships/image" Target="../media/image1536.jpeg"/><Relationship Id="rId203" Type="http://schemas.openxmlformats.org/officeDocument/2006/relationships/image" Target="../media/image206.jpeg"/><Relationship Id="rId648" Type="http://schemas.openxmlformats.org/officeDocument/2006/relationships/image" Target="../media/image1405.jpeg"/><Relationship Id="rId855" Type="http://schemas.openxmlformats.org/officeDocument/2006/relationships/image" Target="../media/image1596.jpeg"/><Relationship Id="rId287" Type="http://schemas.openxmlformats.org/officeDocument/2006/relationships/image" Target="../media/image1142.jpeg"/><Relationship Id="rId410" Type="http://schemas.openxmlformats.org/officeDocument/2006/relationships/image" Target="../media/image1229.jpeg"/><Relationship Id="rId494" Type="http://schemas.openxmlformats.org/officeDocument/2006/relationships/image" Target="../media/image1287.jpeg"/><Relationship Id="rId508" Type="http://schemas.openxmlformats.org/officeDocument/2006/relationships/image" Target="../media/image1297.jpeg"/><Relationship Id="rId715" Type="http://schemas.openxmlformats.org/officeDocument/2006/relationships/image" Target="../media/image1466.jpeg"/><Relationship Id="rId147" Type="http://schemas.openxmlformats.org/officeDocument/2006/relationships/image" Target="../media/image1074.jpeg"/><Relationship Id="rId354" Type="http://schemas.openxmlformats.org/officeDocument/2006/relationships/image" Target="../media/image1195.jpeg"/><Relationship Id="rId799" Type="http://schemas.openxmlformats.org/officeDocument/2006/relationships/image" Target="../media/image1543.jpeg"/><Relationship Id="rId51" Type="http://schemas.openxmlformats.org/officeDocument/2006/relationships/image" Target="../media/image1010.jpeg"/><Relationship Id="rId561" Type="http://schemas.openxmlformats.org/officeDocument/2006/relationships/image" Target="../media/image1334.jpeg"/><Relationship Id="rId659" Type="http://schemas.openxmlformats.org/officeDocument/2006/relationships/image" Target="../media/image1415.jpeg"/><Relationship Id="rId866" Type="http://schemas.openxmlformats.org/officeDocument/2006/relationships/image" Target="../media/image1607.jpeg"/><Relationship Id="rId214" Type="http://schemas.openxmlformats.org/officeDocument/2006/relationships/image" Target="../media/image217.jpeg"/><Relationship Id="rId298" Type="http://schemas.openxmlformats.org/officeDocument/2006/relationships/image" Target="../media/image1150.jpeg"/><Relationship Id="rId421" Type="http://schemas.openxmlformats.org/officeDocument/2006/relationships/image" Target="../media/image1238.jpeg"/><Relationship Id="rId519" Type="http://schemas.openxmlformats.org/officeDocument/2006/relationships/image" Target="../media/image532.jpeg"/><Relationship Id="rId158" Type="http://schemas.openxmlformats.org/officeDocument/2006/relationships/image" Target="../media/image1083.png"/><Relationship Id="rId726" Type="http://schemas.openxmlformats.org/officeDocument/2006/relationships/image" Target="../media/image1476.jpeg"/><Relationship Id="rId62" Type="http://schemas.openxmlformats.org/officeDocument/2006/relationships/image" Target="../media/image1021.jpeg"/><Relationship Id="rId365" Type="http://schemas.openxmlformats.org/officeDocument/2006/relationships/image" Target="../media/image1203.jpeg"/><Relationship Id="rId572" Type="http://schemas.openxmlformats.org/officeDocument/2006/relationships/image" Target="../media/image1344.jpeg"/><Relationship Id="rId225" Type="http://schemas.openxmlformats.org/officeDocument/2006/relationships/image" Target="../media/image229.jpeg"/><Relationship Id="rId432" Type="http://schemas.openxmlformats.org/officeDocument/2006/relationships/image" Target="../media/image442.jpeg"/><Relationship Id="rId737" Type="http://schemas.openxmlformats.org/officeDocument/2006/relationships/image" Target="../media/image1487.jpeg"/><Relationship Id="rId73" Type="http://schemas.openxmlformats.org/officeDocument/2006/relationships/image" Target="../media/image1032.jpeg"/><Relationship Id="rId169" Type="http://schemas.openxmlformats.org/officeDocument/2006/relationships/image" Target="../media/image1087.jpeg"/><Relationship Id="rId376" Type="http://schemas.openxmlformats.org/officeDocument/2006/relationships/image" Target="../media/image1211.jpeg"/><Relationship Id="rId583" Type="http://schemas.openxmlformats.org/officeDocument/2006/relationships/image" Target="../media/image1355.jpeg"/><Relationship Id="rId790" Type="http://schemas.openxmlformats.org/officeDocument/2006/relationships/image" Target="../media/image1538.jpeg"/><Relationship Id="rId804" Type="http://schemas.openxmlformats.org/officeDocument/2006/relationships/image" Target="../media/image1547.jpeg"/><Relationship Id="rId4" Type="http://schemas.openxmlformats.org/officeDocument/2006/relationships/image" Target="../media/image972.jpeg"/><Relationship Id="rId236" Type="http://schemas.openxmlformats.org/officeDocument/2006/relationships/image" Target="../media/image241.jpeg"/><Relationship Id="rId443" Type="http://schemas.openxmlformats.org/officeDocument/2006/relationships/image" Target="../media/image1250.jpeg"/><Relationship Id="rId650" Type="http://schemas.openxmlformats.org/officeDocument/2006/relationships/image" Target="../media/image1406.jpeg"/><Relationship Id="rId303" Type="http://schemas.openxmlformats.org/officeDocument/2006/relationships/image" Target="../media/image1154.jpeg"/><Relationship Id="rId748" Type="http://schemas.openxmlformats.org/officeDocument/2006/relationships/image" Target="../media/image1498.jpeg"/><Relationship Id="rId84" Type="http://schemas.openxmlformats.org/officeDocument/2006/relationships/image" Target="../media/image1040.jpeg"/><Relationship Id="rId387" Type="http://schemas.openxmlformats.org/officeDocument/2006/relationships/image" Target="../media/image393.jpeg"/><Relationship Id="rId510" Type="http://schemas.openxmlformats.org/officeDocument/2006/relationships/image" Target="../media/image1299.jpeg"/><Relationship Id="rId594" Type="http://schemas.openxmlformats.org/officeDocument/2006/relationships/image" Target="../media/image1365.jpeg"/><Relationship Id="rId608" Type="http://schemas.openxmlformats.org/officeDocument/2006/relationships/image" Target="../media/image1378.jpeg"/><Relationship Id="rId815" Type="http://schemas.openxmlformats.org/officeDocument/2006/relationships/image" Target="../media/image1556.jpeg"/><Relationship Id="rId247" Type="http://schemas.openxmlformats.org/officeDocument/2006/relationships/image" Target="../media/image1114.jpeg"/><Relationship Id="rId107" Type="http://schemas.openxmlformats.org/officeDocument/2006/relationships/image" Target="../media/image1056.jpeg"/><Relationship Id="rId454" Type="http://schemas.openxmlformats.org/officeDocument/2006/relationships/image" Target="../media/image1259.jpeg"/><Relationship Id="rId661" Type="http://schemas.openxmlformats.org/officeDocument/2006/relationships/image" Target="../media/image1417.png"/><Relationship Id="rId759" Type="http://schemas.openxmlformats.org/officeDocument/2006/relationships/image" Target="../media/image1509.jpeg"/><Relationship Id="rId11" Type="http://schemas.openxmlformats.org/officeDocument/2006/relationships/image" Target="../media/image977.jpeg"/><Relationship Id="rId314" Type="http://schemas.openxmlformats.org/officeDocument/2006/relationships/image" Target="../media/image1163.jpeg"/><Relationship Id="rId398" Type="http://schemas.openxmlformats.org/officeDocument/2006/relationships/image" Target="../media/image405.png"/><Relationship Id="rId521" Type="http://schemas.openxmlformats.org/officeDocument/2006/relationships/image" Target="../media/image1305.jpeg"/><Relationship Id="rId619" Type="http://schemas.openxmlformats.org/officeDocument/2006/relationships/image" Target="../media/image1385.jpeg"/><Relationship Id="rId95" Type="http://schemas.openxmlformats.org/officeDocument/2006/relationships/image" Target="../media/image1048.jpeg"/><Relationship Id="rId160" Type="http://schemas.openxmlformats.org/officeDocument/2006/relationships/image" Target="../media/image1085.jpeg"/><Relationship Id="rId826" Type="http://schemas.openxmlformats.org/officeDocument/2006/relationships/image" Target="../media/image1567.jpeg"/><Relationship Id="rId258" Type="http://schemas.openxmlformats.org/officeDocument/2006/relationships/image" Target="../media/image1125.jpeg"/><Relationship Id="rId465" Type="http://schemas.openxmlformats.org/officeDocument/2006/relationships/image" Target="../media/image478.jpeg"/><Relationship Id="rId672" Type="http://schemas.openxmlformats.org/officeDocument/2006/relationships/image" Target="../media/image703.jpeg"/><Relationship Id="rId22" Type="http://schemas.openxmlformats.org/officeDocument/2006/relationships/image" Target="../media/image987.jpeg"/><Relationship Id="rId118" Type="http://schemas.openxmlformats.org/officeDocument/2006/relationships/image" Target="../media/image121.jpeg"/><Relationship Id="rId325" Type="http://schemas.openxmlformats.org/officeDocument/2006/relationships/image" Target="../media/image1172.jpeg"/><Relationship Id="rId532" Type="http://schemas.openxmlformats.org/officeDocument/2006/relationships/image" Target="../media/image1313.jpeg"/><Relationship Id="rId171" Type="http://schemas.openxmlformats.org/officeDocument/2006/relationships/image" Target="../media/image1089.png"/><Relationship Id="rId837" Type="http://schemas.openxmlformats.org/officeDocument/2006/relationships/image" Target="../media/image1578.jpeg"/><Relationship Id="rId269" Type="http://schemas.openxmlformats.org/officeDocument/2006/relationships/image" Target="../media/image1128.png"/><Relationship Id="rId476" Type="http://schemas.openxmlformats.org/officeDocument/2006/relationships/image" Target="../media/image490.jpeg"/><Relationship Id="rId683" Type="http://schemas.openxmlformats.org/officeDocument/2006/relationships/image" Target="../media/image1437.jpeg"/><Relationship Id="rId33" Type="http://schemas.openxmlformats.org/officeDocument/2006/relationships/image" Target="../media/image997.jpeg"/><Relationship Id="rId129" Type="http://schemas.openxmlformats.org/officeDocument/2006/relationships/image" Target="../media/image132.jpeg"/><Relationship Id="rId336" Type="http://schemas.openxmlformats.org/officeDocument/2006/relationships/image" Target="../media/image1181.jpeg"/><Relationship Id="rId543" Type="http://schemas.openxmlformats.org/officeDocument/2006/relationships/image" Target="../media/image560.jpeg"/><Relationship Id="rId182" Type="http://schemas.openxmlformats.org/officeDocument/2006/relationships/image" Target="../media/image1098.jpeg"/><Relationship Id="rId403" Type="http://schemas.openxmlformats.org/officeDocument/2006/relationships/image" Target="../media/image1224.jpeg"/><Relationship Id="rId750" Type="http://schemas.openxmlformats.org/officeDocument/2006/relationships/image" Target="../media/image1500.jpeg"/><Relationship Id="rId848" Type="http://schemas.openxmlformats.org/officeDocument/2006/relationships/image" Target="../media/image1589.jpeg"/><Relationship Id="rId487" Type="http://schemas.openxmlformats.org/officeDocument/2006/relationships/image" Target="../media/image1281.jpeg"/><Relationship Id="rId610" Type="http://schemas.openxmlformats.org/officeDocument/2006/relationships/image" Target="../media/image1380.jpeg"/><Relationship Id="rId694" Type="http://schemas.openxmlformats.org/officeDocument/2006/relationships/image" Target="../media/image724.jpeg"/><Relationship Id="rId708" Type="http://schemas.openxmlformats.org/officeDocument/2006/relationships/image" Target="../media/image1460.jpeg"/><Relationship Id="rId347" Type="http://schemas.openxmlformats.org/officeDocument/2006/relationships/image" Target="../media/image352.jpeg"/><Relationship Id="rId44" Type="http://schemas.openxmlformats.org/officeDocument/2006/relationships/image" Target="../media/image1004.jpeg"/><Relationship Id="rId554" Type="http://schemas.openxmlformats.org/officeDocument/2006/relationships/image" Target="../media/image1328.jpeg"/><Relationship Id="rId761" Type="http://schemas.openxmlformats.org/officeDocument/2006/relationships/image" Target="../media/image1511.jpeg"/><Relationship Id="rId859" Type="http://schemas.openxmlformats.org/officeDocument/2006/relationships/image" Target="../media/image1600.jpeg"/><Relationship Id="rId193" Type="http://schemas.openxmlformats.org/officeDocument/2006/relationships/image" Target="../media/image196.jpeg"/><Relationship Id="rId207" Type="http://schemas.openxmlformats.org/officeDocument/2006/relationships/image" Target="../media/image210.jpeg"/><Relationship Id="rId414" Type="http://schemas.openxmlformats.org/officeDocument/2006/relationships/image" Target="../media/image1232.jpeg"/><Relationship Id="rId498" Type="http://schemas.openxmlformats.org/officeDocument/2006/relationships/image" Target="../media/image1291.jpeg"/><Relationship Id="rId621" Type="http://schemas.openxmlformats.org/officeDocument/2006/relationships/image" Target="../media/image650.jpeg"/><Relationship Id="rId260" Type="http://schemas.openxmlformats.org/officeDocument/2006/relationships/image" Target="../media/image265.jpeg"/><Relationship Id="rId719" Type="http://schemas.openxmlformats.org/officeDocument/2006/relationships/image" Target="../media/image1470.jpeg"/><Relationship Id="rId55" Type="http://schemas.openxmlformats.org/officeDocument/2006/relationships/image" Target="../media/image1014.jpeg"/><Relationship Id="rId120" Type="http://schemas.openxmlformats.org/officeDocument/2006/relationships/image" Target="../media/image123.jpeg"/><Relationship Id="rId358" Type="http://schemas.openxmlformats.org/officeDocument/2006/relationships/image" Target="../media/image1199.jpeg"/><Relationship Id="rId565" Type="http://schemas.openxmlformats.org/officeDocument/2006/relationships/image" Target="../media/image1338.jpeg"/><Relationship Id="rId772" Type="http://schemas.openxmlformats.org/officeDocument/2006/relationships/image" Target="../media/image1521.jpeg"/><Relationship Id="rId218" Type="http://schemas.openxmlformats.org/officeDocument/2006/relationships/image" Target="../media/image221.jpeg"/><Relationship Id="rId425" Type="http://schemas.openxmlformats.org/officeDocument/2006/relationships/image" Target="../media/image1241.jpeg"/><Relationship Id="rId632" Type="http://schemas.openxmlformats.org/officeDocument/2006/relationships/image" Target="../media/image1393.jpeg"/><Relationship Id="rId271" Type="http://schemas.openxmlformats.org/officeDocument/2006/relationships/image" Target="../media/image1130.jpeg"/><Relationship Id="rId66" Type="http://schemas.openxmlformats.org/officeDocument/2006/relationships/image" Target="../media/image1025.jpeg"/><Relationship Id="rId131" Type="http://schemas.openxmlformats.org/officeDocument/2006/relationships/image" Target="../media/image134.jpeg"/><Relationship Id="rId369" Type="http://schemas.openxmlformats.org/officeDocument/2006/relationships/image" Target="../media/image1206.jpeg"/><Relationship Id="rId576" Type="http://schemas.openxmlformats.org/officeDocument/2006/relationships/image" Target="../media/image1348.jpeg"/><Relationship Id="rId783" Type="http://schemas.openxmlformats.org/officeDocument/2006/relationships/image" Target="../media/image1531.jpeg"/><Relationship Id="rId229" Type="http://schemas.openxmlformats.org/officeDocument/2006/relationships/image" Target="../media/image234.jpeg"/><Relationship Id="rId436" Type="http://schemas.openxmlformats.org/officeDocument/2006/relationships/image" Target="../media/image446.jpeg"/><Relationship Id="rId643" Type="http://schemas.openxmlformats.org/officeDocument/2006/relationships/image" Target="../media/image1400.jpeg"/><Relationship Id="rId850" Type="http://schemas.openxmlformats.org/officeDocument/2006/relationships/image" Target="../media/image1591.jpeg"/><Relationship Id="rId77" Type="http://schemas.openxmlformats.org/officeDocument/2006/relationships/image" Target="../media/image1035.jpeg"/><Relationship Id="rId282" Type="http://schemas.openxmlformats.org/officeDocument/2006/relationships/image" Target="../media/image287.jpeg"/><Relationship Id="rId503" Type="http://schemas.openxmlformats.org/officeDocument/2006/relationships/image" Target="../media/image1294.jpeg"/><Relationship Id="rId587" Type="http://schemas.openxmlformats.org/officeDocument/2006/relationships/image" Target="../media/image1359.jpeg"/><Relationship Id="rId710" Type="http://schemas.openxmlformats.org/officeDocument/2006/relationships/image" Target="../media/image1461.jpeg"/><Relationship Id="rId808" Type="http://schemas.openxmlformats.org/officeDocument/2006/relationships/image" Target="../media/image1550.jpeg"/><Relationship Id="rId8" Type="http://schemas.openxmlformats.org/officeDocument/2006/relationships/image" Target="../media/image974.jpeg"/><Relationship Id="rId142" Type="http://schemas.openxmlformats.org/officeDocument/2006/relationships/image" Target="../media/image145.jpeg"/><Relationship Id="rId447" Type="http://schemas.openxmlformats.org/officeDocument/2006/relationships/image" Target="../media/image457.png"/><Relationship Id="rId794" Type="http://schemas.openxmlformats.org/officeDocument/2006/relationships/image" Target="../media/image1541.jpeg"/><Relationship Id="rId654" Type="http://schemas.openxmlformats.org/officeDocument/2006/relationships/image" Target="../media/image1410.jpeg"/><Relationship Id="rId861" Type="http://schemas.openxmlformats.org/officeDocument/2006/relationships/image" Target="../media/image1602.jpeg"/></Relationships>
</file>

<file path=xl/drawings/drawing1.xml><?xml version="1.0" encoding="utf-8"?>
<xdr:wsDr xmlns:xdr="http://schemas.openxmlformats.org/drawingml/2006/spreadsheetDrawing" xmlns:a="http://schemas.openxmlformats.org/drawingml/2006/main">
  <xdr:twoCellAnchor>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1572</xdr:row>
      <xdr:rowOff>95673</xdr:rowOff>
    </xdr:from>
    <xdr:to>
      <xdr:col>1</xdr:col>
      <xdr:colOff>528740</xdr:colOff>
      <xdr:row>1574</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1"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4" cstate="email">
          <a:extLst>
            <a:ext uri="{28A0092B-C50C-407E-A947-70E740481C1C}">
              <a14:useLocalDpi xmlns:a14="http://schemas.microsoft.com/office/drawing/2010/main"/>
            </a:ext>
          </a:extLst>
        </a:blip>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5" cstate="email">
          <a:extLst>
            <a:ext uri="{28A0092B-C50C-407E-A947-70E740481C1C}">
              <a14:useLocalDpi xmlns:a14="http://schemas.microsoft.com/office/drawing/2010/main"/>
            </a:ext>
          </a:extLst>
        </a:blip>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6" cstate="email">
          <a:extLst>
            <a:ext uri="{28A0092B-C50C-407E-A947-70E740481C1C}">
              <a14:useLocalDpi xmlns:a14="http://schemas.microsoft.com/office/drawing/2010/main"/>
            </a:ext>
          </a:extLst>
        </a:blip>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9" cstate="email">
          <a:extLst>
            <a:ext uri="{28A0092B-C50C-407E-A947-70E740481C1C}">
              <a14:useLocalDpi xmlns:a14="http://schemas.microsoft.com/office/drawing/2010/main"/>
            </a:ext>
          </a:extLst>
        </a:blip>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40410" y="859243900"/>
          <a:ext cx="372490" cy="588187"/>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60127" y="859904300"/>
          <a:ext cx="378173" cy="588366"/>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0501200"/>
          <a:ext cx="378173" cy="588366"/>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148900"/>
          <a:ext cx="378173" cy="588366"/>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1" cstate="email">
          <a:extLst>
            <a:ext uri="{28A0092B-C50C-407E-A947-70E740481C1C}">
              <a14:useLocalDpi xmlns:a14="http://schemas.microsoft.com/office/drawing/2010/main"/>
            </a:ext>
          </a:extLst>
        </a:blip>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2" cstate="email">
          <a:extLst>
            <a:ext uri="{28A0092B-C50C-407E-A947-70E740481C1C}">
              <a14:useLocalDpi xmlns:a14="http://schemas.microsoft.com/office/drawing/2010/main"/>
            </a:ext>
          </a:extLst>
        </a:blip>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3" cstate="email">
          <a:extLst>
            <a:ext uri="{28A0092B-C50C-407E-A947-70E740481C1C}">
              <a14:useLocalDpi xmlns:a14="http://schemas.microsoft.com/office/drawing/2010/main"/>
            </a:ext>
          </a:extLst>
        </a:blip>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4" cstate="email">
          <a:extLst>
            <a:ext uri="{28A0092B-C50C-407E-A947-70E740481C1C}">
              <a14:useLocalDpi xmlns:a14="http://schemas.microsoft.com/office/drawing/2010/main"/>
            </a:ext>
          </a:extLst>
        </a:blip>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5" cstate="email">
          <a:extLst>
            <a:ext uri="{28A0092B-C50C-407E-A947-70E740481C1C}">
              <a14:useLocalDpi xmlns:a14="http://schemas.microsoft.com/office/drawing/2010/main"/>
            </a:ext>
          </a:extLst>
        </a:blip>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6" cstate="email">
          <a:extLst>
            <a:ext uri="{28A0092B-C50C-407E-A947-70E740481C1C}">
              <a14:useLocalDpi xmlns:a14="http://schemas.microsoft.com/office/drawing/2010/main"/>
            </a:ext>
          </a:extLst>
        </a:blip>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7" cstate="email">
          <a:extLst>
            <a:ext uri="{28A0092B-C50C-407E-A947-70E740481C1C}">
              <a14:useLocalDpi xmlns:a14="http://schemas.microsoft.com/office/drawing/2010/main"/>
            </a:ext>
          </a:extLst>
        </a:blip>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8" cstate="email">
          <a:extLst>
            <a:ext uri="{28A0092B-C50C-407E-A947-70E740481C1C}">
              <a14:useLocalDpi xmlns:a14="http://schemas.microsoft.com/office/drawing/2010/main"/>
            </a:ext>
          </a:extLst>
        </a:blip>
        <a:stretch>
          <a:fillRect/>
        </a:stretch>
      </xdr:blipFill>
      <xdr:spPr>
        <a:xfrm>
          <a:off x="1257300" y="878274221"/>
          <a:ext cx="457200" cy="601362"/>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9" cstate="email">
          <a:extLst>
            <a:ext uri="{28A0092B-C50C-407E-A947-70E740481C1C}">
              <a14:useLocalDpi xmlns:a14="http://schemas.microsoft.com/office/drawing/2010/main"/>
            </a:ext>
          </a:extLst>
        </a:blip>
        <a:stretch>
          <a:fillRect/>
        </a:stretch>
      </xdr:blipFill>
      <xdr:spPr>
        <a:xfrm>
          <a:off x="1286104" y="878916199"/>
          <a:ext cx="491895" cy="644039"/>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a:extLst>
            <a:ext uri="{FF2B5EF4-FFF2-40B4-BE49-F238E27FC236}">
              <a16:creationId xmlns:a16="http://schemas.microsoft.com/office/drawing/2014/main" id="{236CD9AB-C4AA-804F-8261-C6E62B8282B8}"/>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25236" y="892925455"/>
          <a:ext cx="437310" cy="579690"/>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a:extLst>
            <a:ext uri="{FF2B5EF4-FFF2-40B4-BE49-F238E27FC236}">
              <a16:creationId xmlns:a16="http://schemas.microsoft.com/office/drawing/2014/main" id="{6B9CB1F1-8E81-BB4E-8CBB-E0EE0642F423}"/>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92909" y="893551219"/>
          <a:ext cx="437310" cy="579690"/>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a:extLst>
            <a:ext uri="{FF2B5EF4-FFF2-40B4-BE49-F238E27FC236}">
              <a16:creationId xmlns:a16="http://schemas.microsoft.com/office/drawing/2014/main" id="{EC643D6A-5B00-9F4C-BF34-5CD80D4501BD}"/>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83672" y="892283529"/>
          <a:ext cx="437310" cy="579690"/>
        </a:xfrm>
        <a:prstGeom prst="rect">
          <a:avLst/>
        </a:prstGeom>
      </xdr:spPr>
    </xdr:pic>
    <xdr:clientData/>
  </xdr:twoCellAnchor>
  <xdr:twoCellAnchor>
    <xdr:from>
      <xdr:col>1</xdr:col>
      <xdr:colOff>92365</xdr:colOff>
      <xdr:row>1438</xdr:row>
      <xdr:rowOff>23092</xdr:rowOff>
    </xdr:from>
    <xdr:to>
      <xdr:col>1</xdr:col>
      <xdr:colOff>554183</xdr:colOff>
      <xdr:row>1438</xdr:row>
      <xdr:rowOff>626678</xdr:rowOff>
    </xdr:to>
    <xdr:pic>
      <xdr:nvPicPr>
        <xdr:cNvPr id="38" name="Picture 37">
          <a:extLst>
            <a:ext uri="{FF2B5EF4-FFF2-40B4-BE49-F238E27FC236}">
              <a16:creationId xmlns:a16="http://schemas.microsoft.com/office/drawing/2014/main" id="{24E8690A-C6A3-1F4E-A3C1-D82C8CDDABF0}"/>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70001" y="913222365"/>
          <a:ext cx="461818" cy="603586"/>
        </a:xfrm>
        <a:prstGeom prst="rect">
          <a:avLst/>
        </a:prstGeom>
      </xdr:spPr>
    </xdr:pic>
    <xdr:clientData/>
  </xdr:twoCellAnchor>
  <xdr:twoCellAnchor>
    <xdr:from>
      <xdr:col>1</xdr:col>
      <xdr:colOff>80819</xdr:colOff>
      <xdr:row>1439</xdr:row>
      <xdr:rowOff>34636</xdr:rowOff>
    </xdr:from>
    <xdr:to>
      <xdr:col>1</xdr:col>
      <xdr:colOff>542637</xdr:colOff>
      <xdr:row>1440</xdr:row>
      <xdr:rowOff>3222</xdr:rowOff>
    </xdr:to>
    <xdr:pic>
      <xdr:nvPicPr>
        <xdr:cNvPr id="1182" name="Picture 1181">
          <a:extLst>
            <a:ext uri="{FF2B5EF4-FFF2-40B4-BE49-F238E27FC236}">
              <a16:creationId xmlns:a16="http://schemas.microsoft.com/office/drawing/2014/main" id="{A2095E7C-3410-8049-95A2-9ACC048B8670}"/>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58455" y="913868909"/>
          <a:ext cx="461818" cy="603586"/>
        </a:xfrm>
        <a:prstGeom prst="rect">
          <a:avLst/>
        </a:prstGeom>
      </xdr:spPr>
    </xdr:pic>
    <xdr:clientData/>
  </xdr:twoCellAnchor>
  <xdr:twoCellAnchor>
    <xdr:from>
      <xdr:col>1</xdr:col>
      <xdr:colOff>57727</xdr:colOff>
      <xdr:row>1440</xdr:row>
      <xdr:rowOff>11545</xdr:rowOff>
    </xdr:from>
    <xdr:to>
      <xdr:col>1</xdr:col>
      <xdr:colOff>519545</xdr:colOff>
      <xdr:row>1440</xdr:row>
      <xdr:rowOff>615131</xdr:rowOff>
    </xdr:to>
    <xdr:pic>
      <xdr:nvPicPr>
        <xdr:cNvPr id="1183" name="Picture 1182">
          <a:extLst>
            <a:ext uri="{FF2B5EF4-FFF2-40B4-BE49-F238E27FC236}">
              <a16:creationId xmlns:a16="http://schemas.microsoft.com/office/drawing/2014/main" id="{5D60060F-790E-E14F-A46B-ED25DF547FB6}"/>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35363" y="914480818"/>
          <a:ext cx="461818" cy="603586"/>
        </a:xfrm>
        <a:prstGeom prst="rect">
          <a:avLst/>
        </a:prstGeom>
      </xdr:spPr>
    </xdr:pic>
    <xdr:clientData/>
  </xdr:twoCellAnchor>
  <xdr:twoCellAnchor>
    <xdr:from>
      <xdr:col>1</xdr:col>
      <xdr:colOff>46182</xdr:colOff>
      <xdr:row>1444</xdr:row>
      <xdr:rowOff>23089</xdr:rowOff>
    </xdr:from>
    <xdr:to>
      <xdr:col>1</xdr:col>
      <xdr:colOff>496456</xdr:colOff>
      <xdr:row>1444</xdr:row>
      <xdr:rowOff>594832</xdr:rowOff>
    </xdr:to>
    <xdr:pic>
      <xdr:nvPicPr>
        <xdr:cNvPr id="39" name="Picture 38">
          <a:extLst>
            <a:ext uri="{FF2B5EF4-FFF2-40B4-BE49-F238E27FC236}">
              <a16:creationId xmlns:a16="http://schemas.microsoft.com/office/drawing/2014/main" id="{D0FD0C0D-AA09-0D4F-AE57-E1537AADDC04}"/>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3818" y="917032362"/>
          <a:ext cx="450274" cy="571743"/>
        </a:xfrm>
        <a:prstGeom prst="rect">
          <a:avLst/>
        </a:prstGeom>
      </xdr:spPr>
    </xdr:pic>
    <xdr:clientData/>
  </xdr:twoCellAnchor>
  <xdr:twoCellAnchor>
    <xdr:from>
      <xdr:col>1</xdr:col>
      <xdr:colOff>36945</xdr:colOff>
      <xdr:row>1442</xdr:row>
      <xdr:rowOff>36944</xdr:rowOff>
    </xdr:from>
    <xdr:to>
      <xdr:col>1</xdr:col>
      <xdr:colOff>487219</xdr:colOff>
      <xdr:row>1442</xdr:row>
      <xdr:rowOff>608687</xdr:rowOff>
    </xdr:to>
    <xdr:pic>
      <xdr:nvPicPr>
        <xdr:cNvPr id="1185" name="Picture 1184">
          <a:extLst>
            <a:ext uri="{FF2B5EF4-FFF2-40B4-BE49-F238E27FC236}">
              <a16:creationId xmlns:a16="http://schemas.microsoft.com/office/drawing/2014/main" id="{C88AC55F-9EA9-4D4B-A603-59D2C14235F3}"/>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14581" y="915776217"/>
          <a:ext cx="450274" cy="571743"/>
        </a:xfrm>
        <a:prstGeom prst="rect">
          <a:avLst/>
        </a:prstGeom>
      </xdr:spPr>
    </xdr:pic>
    <xdr:clientData/>
  </xdr:twoCellAnchor>
  <xdr:twoCellAnchor>
    <xdr:from>
      <xdr:col>1</xdr:col>
      <xdr:colOff>62345</xdr:colOff>
      <xdr:row>1442</xdr:row>
      <xdr:rowOff>628071</xdr:rowOff>
    </xdr:from>
    <xdr:to>
      <xdr:col>1</xdr:col>
      <xdr:colOff>512619</xdr:colOff>
      <xdr:row>1443</xdr:row>
      <xdr:rowOff>564814</xdr:rowOff>
    </xdr:to>
    <xdr:pic>
      <xdr:nvPicPr>
        <xdr:cNvPr id="1186" name="Picture 1185">
          <a:extLst>
            <a:ext uri="{FF2B5EF4-FFF2-40B4-BE49-F238E27FC236}">
              <a16:creationId xmlns:a16="http://schemas.microsoft.com/office/drawing/2014/main" id="{1D96E7C9-B384-D24D-B90A-5BDBB52C088B}"/>
            </a:ext>
          </a:extLst>
        </xdr:cNvPr>
        <xdr:cNvPicPr>
          <a:picLocks noChangeAspect="1"/>
        </xdr:cNvPicPr>
      </xdr:nvPicPr>
      <xdr:blipFill>
        <a:blip xmlns:r="http://schemas.openxmlformats.org/officeDocument/2006/relationships" r:embed="rId964" cstate="email">
          <a:extLst>
            <a:ext uri="{28A0092B-C50C-407E-A947-70E740481C1C}">
              <a14:useLocalDpi xmlns:a14="http://schemas.microsoft.com/office/drawing/2010/main"/>
            </a:ext>
          </a:extLst>
        </a:blip>
        <a:stretch>
          <a:fillRect/>
        </a:stretch>
      </xdr:blipFill>
      <xdr:spPr>
        <a:xfrm>
          <a:off x="1239981" y="916367344"/>
          <a:ext cx="450274" cy="571743"/>
        </a:xfrm>
        <a:prstGeom prst="rect">
          <a:avLst/>
        </a:prstGeom>
      </xdr:spPr>
    </xdr:pic>
    <xdr:clientData/>
  </xdr:twoCellAnchor>
  <xdr:twoCellAnchor>
    <xdr:from>
      <xdr:col>1</xdr:col>
      <xdr:colOff>48491</xdr:colOff>
      <xdr:row>1441</xdr:row>
      <xdr:rowOff>36945</xdr:rowOff>
    </xdr:from>
    <xdr:to>
      <xdr:col>1</xdr:col>
      <xdr:colOff>510309</xdr:colOff>
      <xdr:row>1442</xdr:row>
      <xdr:rowOff>5531</xdr:rowOff>
    </xdr:to>
    <xdr:pic>
      <xdr:nvPicPr>
        <xdr:cNvPr id="1187" name="Picture 1186">
          <a:extLst>
            <a:ext uri="{FF2B5EF4-FFF2-40B4-BE49-F238E27FC236}">
              <a16:creationId xmlns:a16="http://schemas.microsoft.com/office/drawing/2014/main" id="{C75CCF5A-8081-A346-A331-EDA38B7BA924}"/>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26127" y="915141218"/>
          <a:ext cx="461818" cy="603586"/>
        </a:xfrm>
        <a:prstGeom prst="rect">
          <a:avLst/>
        </a:prstGeom>
      </xdr:spPr>
    </xdr:pic>
    <xdr:clientData/>
  </xdr:twoCellAnchor>
  <xdr:twoCellAnchor>
    <xdr:from>
      <xdr:col>1</xdr:col>
      <xdr:colOff>48491</xdr:colOff>
      <xdr:row>1445</xdr:row>
      <xdr:rowOff>25398</xdr:rowOff>
    </xdr:from>
    <xdr:to>
      <xdr:col>1</xdr:col>
      <xdr:colOff>498765</xdr:colOff>
      <xdr:row>1445</xdr:row>
      <xdr:rowOff>597141</xdr:rowOff>
    </xdr:to>
    <xdr:pic>
      <xdr:nvPicPr>
        <xdr:cNvPr id="1188" name="Picture 1187">
          <a:extLst>
            <a:ext uri="{FF2B5EF4-FFF2-40B4-BE49-F238E27FC236}">
              <a16:creationId xmlns:a16="http://schemas.microsoft.com/office/drawing/2014/main" id="{E6E955F3-E9D0-8443-A4B6-32CBF80457B9}"/>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6127" y="917669671"/>
          <a:ext cx="450274" cy="571743"/>
        </a:xfrm>
        <a:prstGeom prst="rect">
          <a:avLst/>
        </a:prstGeom>
      </xdr:spPr>
    </xdr:pic>
    <xdr:clientData/>
  </xdr:twoCellAnchor>
  <xdr:twoCellAnchor>
    <xdr:from>
      <xdr:col>1</xdr:col>
      <xdr:colOff>10400</xdr:colOff>
      <xdr:row>1448</xdr:row>
      <xdr:rowOff>11545</xdr:rowOff>
    </xdr:from>
    <xdr:to>
      <xdr:col>1</xdr:col>
      <xdr:colOff>473363</xdr:colOff>
      <xdr:row>1448</xdr:row>
      <xdr:rowOff>609090</xdr:rowOff>
    </xdr:to>
    <xdr:pic>
      <xdr:nvPicPr>
        <xdr:cNvPr id="40" name="Picture 39">
          <a:extLst>
            <a:ext uri="{FF2B5EF4-FFF2-40B4-BE49-F238E27FC236}">
              <a16:creationId xmlns:a16="http://schemas.microsoft.com/office/drawing/2014/main" id="{EBF3DB00-DDBA-F44A-8DAA-C19F7CAF1561}"/>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88036" y="919560818"/>
          <a:ext cx="462963" cy="597545"/>
        </a:xfrm>
        <a:prstGeom prst="rect">
          <a:avLst/>
        </a:prstGeom>
      </xdr:spPr>
    </xdr:pic>
    <xdr:clientData/>
  </xdr:twoCellAnchor>
  <xdr:twoCellAnchor>
    <xdr:from>
      <xdr:col>1</xdr:col>
      <xdr:colOff>12709</xdr:colOff>
      <xdr:row>1449</xdr:row>
      <xdr:rowOff>2309</xdr:rowOff>
    </xdr:from>
    <xdr:to>
      <xdr:col>1</xdr:col>
      <xdr:colOff>475672</xdr:colOff>
      <xdr:row>1449</xdr:row>
      <xdr:rowOff>599854</xdr:rowOff>
    </xdr:to>
    <xdr:pic>
      <xdr:nvPicPr>
        <xdr:cNvPr id="1190" name="Picture 1189">
          <a:extLst>
            <a:ext uri="{FF2B5EF4-FFF2-40B4-BE49-F238E27FC236}">
              <a16:creationId xmlns:a16="http://schemas.microsoft.com/office/drawing/2014/main" id="{D3039526-79F4-6D45-8080-DEC5329915E9}"/>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90345" y="920186582"/>
          <a:ext cx="462963" cy="59754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a:extLst>
            <a:ext uri="{FF2B5EF4-FFF2-40B4-BE49-F238E27FC236}">
              <a16:creationId xmlns:a16="http://schemas.microsoft.com/office/drawing/2014/main" id="{1231AF17-8356-504D-909D-15DE30C0D98B}"/>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189182" y="890387172"/>
          <a:ext cx="415636" cy="548060"/>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a:extLst>
            <a:ext uri="{FF2B5EF4-FFF2-40B4-BE49-F238E27FC236}">
              <a16:creationId xmlns:a16="http://schemas.microsoft.com/office/drawing/2014/main" id="{4CB6BBB7-345F-1045-A9D4-87B87E325836}"/>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14582" y="891024482"/>
          <a:ext cx="415636" cy="548060"/>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a:extLst>
            <a:ext uri="{FF2B5EF4-FFF2-40B4-BE49-F238E27FC236}">
              <a16:creationId xmlns:a16="http://schemas.microsoft.com/office/drawing/2014/main" id="{01CC76BC-0800-4146-B921-87EDE0E522CC}"/>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05346" y="891650245"/>
          <a:ext cx="415636" cy="548060"/>
        </a:xfrm>
        <a:prstGeom prst="rect">
          <a:avLst/>
        </a:prstGeom>
      </xdr:spPr>
    </xdr:pic>
    <xdr:clientData/>
  </xdr:twoCellAnchor>
  <xdr:twoCellAnchor>
    <xdr:from>
      <xdr:col>1</xdr:col>
      <xdr:colOff>11547</xdr:colOff>
      <xdr:row>1451</xdr:row>
      <xdr:rowOff>43335</xdr:rowOff>
    </xdr:from>
    <xdr:to>
      <xdr:col>1</xdr:col>
      <xdr:colOff>438729</xdr:colOff>
      <xdr:row>1451</xdr:row>
      <xdr:rowOff>601652</xdr:rowOff>
    </xdr:to>
    <xdr:pic>
      <xdr:nvPicPr>
        <xdr:cNvPr id="42" name="Picture 41">
          <a:extLst>
            <a:ext uri="{FF2B5EF4-FFF2-40B4-BE49-F238E27FC236}">
              <a16:creationId xmlns:a16="http://schemas.microsoft.com/office/drawing/2014/main" id="{8B6C73C6-0887-2446-974B-679D7669C954}"/>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189183" y="921497608"/>
          <a:ext cx="427182" cy="558317"/>
        </a:xfrm>
        <a:prstGeom prst="rect">
          <a:avLst/>
        </a:prstGeom>
      </xdr:spPr>
    </xdr:pic>
    <xdr:clientData/>
  </xdr:twoCellAnchor>
  <xdr:twoCellAnchor>
    <xdr:from>
      <xdr:col>1</xdr:col>
      <xdr:colOff>25401</xdr:colOff>
      <xdr:row>1452</xdr:row>
      <xdr:rowOff>45644</xdr:rowOff>
    </xdr:from>
    <xdr:to>
      <xdr:col>1</xdr:col>
      <xdr:colOff>452583</xdr:colOff>
      <xdr:row>1452</xdr:row>
      <xdr:rowOff>603961</xdr:rowOff>
    </xdr:to>
    <xdr:pic>
      <xdr:nvPicPr>
        <xdr:cNvPr id="1195" name="Picture 1194">
          <a:extLst>
            <a:ext uri="{FF2B5EF4-FFF2-40B4-BE49-F238E27FC236}">
              <a16:creationId xmlns:a16="http://schemas.microsoft.com/office/drawing/2014/main" id="{9AC4EE6A-E8C4-A949-A52A-F32ABF5C17E3}"/>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2134917"/>
          <a:ext cx="427182" cy="558317"/>
        </a:xfrm>
        <a:prstGeom prst="rect">
          <a:avLst/>
        </a:prstGeom>
      </xdr:spPr>
    </xdr:pic>
    <xdr:clientData/>
  </xdr:twoCellAnchor>
  <xdr:twoCellAnchor>
    <xdr:from>
      <xdr:col>1</xdr:col>
      <xdr:colOff>27710</xdr:colOff>
      <xdr:row>1453</xdr:row>
      <xdr:rowOff>36407</xdr:rowOff>
    </xdr:from>
    <xdr:to>
      <xdr:col>1</xdr:col>
      <xdr:colOff>454892</xdr:colOff>
      <xdr:row>1453</xdr:row>
      <xdr:rowOff>594724</xdr:rowOff>
    </xdr:to>
    <xdr:pic>
      <xdr:nvPicPr>
        <xdr:cNvPr id="1196" name="Picture 1195">
          <a:extLst>
            <a:ext uri="{FF2B5EF4-FFF2-40B4-BE49-F238E27FC236}">
              <a16:creationId xmlns:a16="http://schemas.microsoft.com/office/drawing/2014/main" id="{D5D2ACF7-9B97-0F40-9393-94389B3B4F78}"/>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5346" y="922760680"/>
          <a:ext cx="427182" cy="558317"/>
        </a:xfrm>
        <a:prstGeom prst="rect">
          <a:avLst/>
        </a:prstGeom>
      </xdr:spPr>
    </xdr:pic>
    <xdr:clientData/>
  </xdr:twoCellAnchor>
  <xdr:twoCellAnchor>
    <xdr:from>
      <xdr:col>1</xdr:col>
      <xdr:colOff>30020</xdr:colOff>
      <xdr:row>1454</xdr:row>
      <xdr:rowOff>38717</xdr:rowOff>
    </xdr:from>
    <xdr:to>
      <xdr:col>1</xdr:col>
      <xdr:colOff>457202</xdr:colOff>
      <xdr:row>1454</xdr:row>
      <xdr:rowOff>597034</xdr:rowOff>
    </xdr:to>
    <xdr:pic>
      <xdr:nvPicPr>
        <xdr:cNvPr id="1197" name="Picture 1196">
          <a:extLst>
            <a:ext uri="{FF2B5EF4-FFF2-40B4-BE49-F238E27FC236}">
              <a16:creationId xmlns:a16="http://schemas.microsoft.com/office/drawing/2014/main" id="{189DDA71-4FBD-564B-B39D-8CBC2E9B5B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7656" y="923397990"/>
          <a:ext cx="427182" cy="558317"/>
        </a:xfrm>
        <a:prstGeom prst="rect">
          <a:avLst/>
        </a:prstGeom>
      </xdr:spPr>
    </xdr:pic>
    <xdr:clientData/>
  </xdr:twoCellAnchor>
  <xdr:twoCellAnchor>
    <xdr:from>
      <xdr:col>1</xdr:col>
      <xdr:colOff>25401</xdr:colOff>
      <xdr:row>1450</xdr:row>
      <xdr:rowOff>34098</xdr:rowOff>
    </xdr:from>
    <xdr:to>
      <xdr:col>1</xdr:col>
      <xdr:colOff>452583</xdr:colOff>
      <xdr:row>1450</xdr:row>
      <xdr:rowOff>592415</xdr:rowOff>
    </xdr:to>
    <xdr:pic>
      <xdr:nvPicPr>
        <xdr:cNvPr id="1198" name="Picture 1197">
          <a:extLst>
            <a:ext uri="{FF2B5EF4-FFF2-40B4-BE49-F238E27FC236}">
              <a16:creationId xmlns:a16="http://schemas.microsoft.com/office/drawing/2014/main" id="{7E4F56E5-36C4-924E-A888-EAF262DB40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0853371"/>
          <a:ext cx="427182" cy="558317"/>
        </a:xfrm>
        <a:prstGeom prst="rect">
          <a:avLst/>
        </a:prstGeom>
      </xdr:spPr>
    </xdr:pic>
    <xdr:clientData/>
  </xdr:twoCellAnchor>
  <xdr:twoCellAnchor>
    <xdr:from>
      <xdr:col>1</xdr:col>
      <xdr:colOff>30480</xdr:colOff>
      <xdr:row>1487</xdr:row>
      <xdr:rowOff>40640</xdr:rowOff>
    </xdr:from>
    <xdr:to>
      <xdr:col>1</xdr:col>
      <xdr:colOff>449580</xdr:colOff>
      <xdr:row>1487</xdr:row>
      <xdr:rowOff>593147</xdr:rowOff>
    </xdr:to>
    <xdr:pic>
      <xdr:nvPicPr>
        <xdr:cNvPr id="1199" name="Picture 1198">
          <a:extLst>
            <a:ext uri="{FF2B5EF4-FFF2-40B4-BE49-F238E27FC236}">
              <a16:creationId xmlns:a16="http://schemas.microsoft.com/office/drawing/2014/main" id="{816AE16D-155C-594B-9F7D-4C87CE290F6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09040" y="951900560"/>
          <a:ext cx="419100" cy="552507"/>
        </a:xfrm>
        <a:prstGeom prst="rect">
          <a:avLst/>
        </a:prstGeom>
      </xdr:spPr>
    </xdr:pic>
    <xdr:clientData/>
  </xdr:twoCellAnchor>
  <xdr:twoCellAnchor>
    <xdr:from>
      <xdr:col>1</xdr:col>
      <xdr:colOff>40640</xdr:colOff>
      <xdr:row>1488</xdr:row>
      <xdr:rowOff>50800</xdr:rowOff>
    </xdr:from>
    <xdr:to>
      <xdr:col>1</xdr:col>
      <xdr:colOff>459740</xdr:colOff>
      <xdr:row>1488</xdr:row>
      <xdr:rowOff>603307</xdr:rowOff>
    </xdr:to>
    <xdr:pic>
      <xdr:nvPicPr>
        <xdr:cNvPr id="1200" name="Picture 1199">
          <a:extLst>
            <a:ext uri="{FF2B5EF4-FFF2-40B4-BE49-F238E27FC236}">
              <a16:creationId xmlns:a16="http://schemas.microsoft.com/office/drawing/2014/main" id="{3125A0C6-2534-6B4B-8ADF-0E616D3EF5B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19200" y="9525508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7"/>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8"/>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8"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7"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81"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2"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6"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5"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2"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9"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8"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7"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9"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60"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52"/>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14" totalsRowShown="0" headerRowDxfId="97" dataDxfId="95" headerRowBorderDxfId="96" tableBorderDxfId="94">
  <autoFilter ref="A1:AC1514" xr:uid="{2C3F7A77-AA9A-9049-9BD3-D03FDDAB2B95}"/>
  <tableColumns count="29">
    <tableColumn id="28" xr3:uid="{0CDE7E80-246F-9642-A518-1282133B0DD5}" name="Code" dataDxfId="93"/>
    <tableColumn id="1" xr3:uid="{320C9ACC-DA44-5349-B594-66D7A9C044C5}" name="Foto" dataDxfId="92"/>
    <tableColumn id="3" xr3:uid="{F2B89EA9-E152-AC45-BAD1-18B8A1A78055}" name="Type" dataDxfId="91"/>
    <tableColumn id="4" xr3:uid="{E079105E-5F52-DC43-8691-683EFDF2D6A8}" name="Category" dataDxfId="90"/>
    <tableColumn id="5" xr3:uid="{DC8749DD-8D68-5641-B45F-3231107C111B}" name="Nombre del artículo" dataDxfId="89"/>
    <tableColumn id="6" xr3:uid="{5ACC1848-DB9A-1D4E-8959-7ACE34F9684E}" name="Talla" dataDxfId="88"/>
    <tableColumn id="7" xr3:uid="{64C559F8-872F-9C40-926B-1FBAD12F046B}" name="Brand" dataDxfId="87"/>
    <tableColumn id="12" xr3:uid="{AC24821D-9AD1-3A46-A2DD-6430B612E786}" name="Precio" dataDxfId="86">
      <calculatedColumnFormula>STOCK[[#This Row],[Precio Final]]</calculatedColumnFormula>
    </tableColumn>
    <tableColumn id="13" xr3:uid="{99FED3F8-23A2-7D44-A402-D8E46215D411}" name="Pricing 1" dataDxfId="85">
      <calculatedColumnFormula>STOCK[[#This Row],[Precio Venta Ideal (x1.5)]]</calculatedColumnFormula>
    </tableColumn>
    <tableColumn id="15" xr3:uid="{A92ECA4D-AC2B-A744-AA0A-A77850574C37}" name="Entradas" dataDxfId="84"/>
    <tableColumn id="16" xr3:uid="{616B21E5-25FD-B94F-97F9-58B8EDC40DE6}" name="Salidas" dataDxfId="83">
      <calculatedColumnFormula>SUMIFS(VENTAS[Cantidad],VENTAS[Código del producto Vendido],STOCK[[#This Row],[Code]])</calculatedColumnFormula>
    </tableColumn>
    <tableColumn id="17" xr3:uid="{9D7AB1D3-B97D-A245-B71B-95057FAAC447}" name="Stock Actual" dataDxfId="82">
      <calculatedColumnFormula>STOCK[[#This Row],[Entradas]]-STOCK[[#This Row],[Salidas]]</calculatedColumnFormula>
    </tableColumn>
    <tableColumn id="8" xr3:uid="{CD73F642-108F-9C4A-8F93-51BCE0CF89A6}" name="Comisión 10%" dataDxfId="81">
      <calculatedColumnFormula>STOCK[[#This Row],[Precio Final]]*10%</calculatedColumnFormula>
    </tableColumn>
    <tableColumn id="18" xr3:uid="{C19FC3A5-7F68-BD46-AB51-847A5CF1C420}" name="Costo Unitario (MXN)" dataDxfId="80"/>
    <tableColumn id="19" xr3:uid="{AA7C9989-9B9A-DE41-84B3-E777B0CFFC80}" name="USD -&gt; MXN" dataDxfId="79"/>
    <tableColumn id="20" xr3:uid="{47CEAB57-BA58-3A4E-8836-7547C0A8670B}" name="Costo Unitario (USD)" dataDxfId="78">
      <calculatedColumnFormula>N2/O2</calculatedColumnFormula>
    </tableColumn>
    <tableColumn id="21" xr3:uid="{6044B009-325A-1E48-996D-3795B08AD37D}" name="Peso (g)" dataDxfId="77"/>
    <tableColumn id="22" xr3:uid="{3FE36986-70B1-7045-B79B-1F306E510CCC}" name="Precio Envío Kilogramo (USD)" dataDxfId="76"/>
    <tableColumn id="23" xr3:uid="{8E0BCE09-A215-4E49-9ADF-CC46A3A57580}" name="Costo Envío (USD)" dataDxfId="75">
      <calculatedColumnFormula>STOCK[[#This Row],[Peso (g)]]*STOCK[[#This Row],[Precio Envío Kilogramo (USD)]]/1000</calculatedColumnFormula>
    </tableColumn>
    <tableColumn id="25" xr3:uid="{D2FD5BA1-0777-4446-96AC-0A15858284E3}" name="Costo total" dataDxfId="74">
      <calculatedColumnFormula>STOCK[[#This Row],[Costo Unitario (USD)]]+STOCK[[#This Row],[Costo Envío (USD)]]+STOCK[[#This Row],[Comisión 10%]]</calculatedColumnFormula>
    </tableColumn>
    <tableColumn id="26" xr3:uid="{0CF8E044-9EA3-C143-9605-5C9780CD5463}" name="Precio Venta Ideal (x1.5)" dataDxfId="73">
      <calculatedColumnFormula>ROUNDUP(T2,0)</calculatedColumnFormula>
    </tableColumn>
    <tableColumn id="14" xr3:uid="{F696554F-9947-834E-9EAD-4D4726C2FF95}" name="Precio Final" dataDxfId="72"/>
    <tableColumn id="27" xr3:uid="{BC945D69-9F4B-7A40-8582-5050E162AF5D}" name="Ganancia Unitaria" dataDxfId="71">
      <calculatedColumnFormula>STOCK[[#This Row],[Precio Final]]-STOCK[[#This Row],[Costo total]]</calculatedColumnFormula>
    </tableColumn>
    <tableColumn id="9" xr3:uid="{1FAF5B63-ACBA-B242-90DB-527D9503C481}" name="Ganancia x Cant Ventas" dataDxfId="70">
      <calculatedColumnFormula>STOCK[[#This Row],[Ganancia Unitaria]]*STOCK[[#This Row],[Salidas]]</calculatedColumnFormula>
    </tableColumn>
    <tableColumn id="2" xr3:uid="{C756BB23-1EDA-C348-A3F9-8A96A71F7019}" name="Detalles de la Compra" dataDxfId="69"/>
    <tableColumn id="11" xr3:uid="{26BCEB9F-AB2B-5E44-9823-BCD18B1CB208}" name="Comisión Bazar 25%" dataDxfId="68"/>
    <tableColumn id="10" xr3:uid="{87671A5C-EC68-EF4A-9618-6A934F304BAD}" name="Gastos totales" dataDxfId="67">
      <calculatedColumnFormula>STOCK[[#This Row],[Costo total]]*STOCK[[#This Row],[Entradas]]</calculatedColumnFormula>
    </tableColumn>
    <tableColumn id="24" xr3:uid="{A10D49C4-19A5-574A-B9F1-0BFB93A95AD3}" name="Valor Stock Actual" dataDxfId="66">
      <calculatedColumnFormula>STOCK[[#This Row],[Stock Actual]]*STOCK[[#This Row],[Costo total]]</calculatedColumnFormula>
    </tableColumn>
    <tableColumn id="29" xr3:uid="{814176B4-7D27-FC45-8C85-CA4821BC7959}" name="Precio Promocion" dataDxfId="6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550" totalsRowShown="0" headerRowDxfId="64" dataDxfId="63">
  <autoFilter ref="A2:M1550" xr:uid="{E74EA521-20AF-4144-BFD6-B4CAB243FD5C}"/>
  <tableColumns count="13">
    <tableColumn id="10" xr3:uid="{254F3DD0-681F-D044-B8E6-8248EFC4ED42}" name="Fecha" dataDxfId="62"/>
    <tableColumn id="1" xr3:uid="{38627A9A-B916-AF4B-908A-31BF87EAFB17}" name="Detalle de compra" dataDxfId="61"/>
    <tableColumn id="2" xr3:uid="{9EDBBC6B-BCEB-D240-81DB-54EF41D3621F}" name="Nombre del Cliente" dataDxfId="60"/>
    <tableColumn id="16" xr3:uid="{D2D2C60C-24F5-A14F-A6D4-FACCA6B9AFC1}" name="Nombre del Gestor" dataDxfId="59"/>
    <tableColumn id="3" xr3:uid="{1F529DD5-D1C2-4249-BF1F-4D042CBB0180}" name="Código del producto Vendido" dataDxfId="58"/>
    <tableColumn id="4" xr3:uid="{629DE25C-9AF7-2D4D-8069-354EDE47972C}" name="Descripcion" dataDxfId="57">
      <calculatedColumnFormula>IFERROR(VLOOKUP(VENTAS[[#This Row],[Código del producto Vendido]],STOCK[],5,FALSE),"-")</calculatedColumnFormula>
    </tableColumn>
    <tableColumn id="5" xr3:uid="{2D8E74F0-BFC9-3345-9C72-753D75E3B370}" name="Cantidad" dataDxfId="56"/>
    <tableColumn id="6" xr3:uid="{36BE525D-D788-A445-9780-12D5093CE733}" name="Precio Venta" dataDxfId="55"/>
    <tableColumn id="9" xr3:uid="{C7149008-C071-C449-8FD5-0D78B763144A}" name="Total" dataDxfId="54">
      <calculatedColumnFormula>VENTAS[[#This Row],[Cantidad]]*VENTAS[[#This Row],[Precio Venta]]</calculatedColumnFormula>
    </tableColumn>
    <tableColumn id="17" xr3:uid="{F982F0FF-F144-0E44-9EA6-4B1C618EBFC1}" name="Comisión 10%" dataDxfId="53">
      <calculatedColumnFormula>IF(VENTAS[[#This Row],[Nombre del Gestor]]&gt;1,  VENTAS[[#This Row],[Total]]*10%, 0)</calculatedColumnFormula>
    </tableColumn>
    <tableColumn id="7" xr3:uid="{8DAE9700-3722-EE49-8126-9BBFB9E8BC1C}" name="Costo SIN Comision" dataDxfId="52">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51">
      <calculatedColumnFormula>VENTAS[[#This Row],[Total]]-VENTAS[[#This Row],[Comisión 10%]]-VENTAS[[#This Row],[Costo SIN Comision]]</calculatedColumnFormula>
    </tableColumn>
    <tableColumn id="11" xr3:uid="{2430B914-035B-E547-A84A-68B44DC4539C}" name="Observaciones" dataDxfId="5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9" dataDxfId="48">
  <autoFilter ref="A1:C1303" xr:uid="{E74EA521-20AF-4144-BFD6-B4CAB243FD5C}"/>
  <tableColumns count="3">
    <tableColumn id="3" xr3:uid="{39437AC8-4D58-884F-BBCC-6B4C1203021D}" name="Code" dataDxfId="47"/>
    <tableColumn id="1" xr3:uid="{EC2B75D7-85C5-3549-81E3-41293E2A2415}" name="Foto" dataDxfId="46"/>
    <tableColumn id="4" xr3:uid="{BD621EAB-BD25-E74E-A1D7-131A314A3D98}" name="Descripcion" dataDxfId="45">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18"/>
  <sheetViews>
    <sheetView showGridLines="0" tabSelected="1" zoomScale="125" zoomScaleNormal="110" workbookViewId="0">
      <pane ySplit="1" topLeftCell="A1279" activePane="bottomLeft" state="frozen"/>
      <selection activeCell="D1" sqref="D1"/>
      <selection pane="bottomLeft" activeCell="A1284" sqref="A1284"/>
    </sheetView>
  </sheetViews>
  <sheetFormatPr baseColWidth="10" defaultColWidth="8" defaultRowHeight="20" customHeight="1"/>
  <cols>
    <col min="1" max="1" width="93" style="1" bestFit="1" customWidth="1"/>
    <col min="2" max="3" width="68" style="1" bestFit="1" customWidth="1"/>
    <col min="4" max="4" width="132" style="7" customWidth="1"/>
    <col min="5" max="5" width="258" style="2" bestFit="1"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1981</v>
      </c>
      <c r="AA1" s="44" t="s">
        <v>1763</v>
      </c>
      <c r="AB1" s="44" t="s">
        <v>1764</v>
      </c>
      <c r="AC1" s="44"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3141</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3019</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3140</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3140</v>
      </c>
      <c r="E52" s="6" t="s">
        <v>1564</v>
      </c>
      <c r="F52" s="6" t="s">
        <v>3018</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3138</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3139</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3130</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3130</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3138</v>
      </c>
      <c r="E119" s="4" t="s">
        <v>2938</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3131</v>
      </c>
      <c r="E126" s="6" t="s">
        <v>3142</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3137</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3135</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3136</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3130</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3135</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3130</v>
      </c>
      <c r="E149" s="4" t="s">
        <v>364</v>
      </c>
      <c r="F149" s="4" t="s">
        <v>3004</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3130</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3130</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3131</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3130</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3130</v>
      </c>
      <c r="E162" s="6" t="s">
        <v>1586</v>
      </c>
      <c r="F162" s="6" t="s">
        <v>3004</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3130</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3131</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3130</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3130</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3134</v>
      </c>
      <c r="E217" s="4" t="s">
        <v>1592</v>
      </c>
      <c r="F217" s="4" t="s">
        <v>3017</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3134</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3133</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2</v>
      </c>
      <c r="L224" s="29">
        <f>STOCK[[#This Row],[Entradas]]-STOCK[[#This Row],[Salidas]]</f>
        <v>0</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9.4255555555555546</v>
      </c>
      <c r="AA224" s="6">
        <f>STOCK[[#This Row],[Costo total]]*STOCK[[#This Row],[Entradas]]</f>
        <v>20.574444444444445</v>
      </c>
      <c r="AB224" s="6">
        <f>STOCK[[#This Row],[Stock Actual]]*STOCK[[#This Row],[Costo total]]</f>
        <v>0</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3016</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3143</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3143</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3132</v>
      </c>
      <c r="E255" s="4" t="s">
        <v>2961</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3131</v>
      </c>
      <c r="E270" s="6" t="s">
        <v>2642</v>
      </c>
      <c r="F270" s="6" t="s">
        <v>241</v>
      </c>
      <c r="G270" s="6" t="s">
        <v>69</v>
      </c>
      <c r="H270" s="6">
        <f>STOCK[[#This Row],[Precio Final]]</f>
        <v>12</v>
      </c>
      <c r="I270" s="6">
        <f>STOCK[[#This Row],[Precio Venta Ideal (x1.5)]]</f>
        <v>9.59</v>
      </c>
      <c r="J270" s="29">
        <v>4</v>
      </c>
      <c r="K270" s="29">
        <f>SUMIFS(VENTAS[Cantidad],VENTAS[Código del producto Vendido],STOCK[[#This Row],[Code]])</f>
        <v>4</v>
      </c>
      <c r="L270" s="29">
        <f>STOCK[[#This Row],[Entradas]]-STOCK[[#This Row],[Salidas]]</f>
        <v>0</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22.426666666666666</v>
      </c>
      <c r="AA270" s="6">
        <f>STOCK[[#This Row],[Costo total]]*STOCK[[#This Row],[Entradas]]</f>
        <v>25.573333333333334</v>
      </c>
      <c r="AB270" s="6">
        <f>STOCK[[#This Row],[Stock Actual]]*STOCK[[#This Row],[Costo total]]</f>
        <v>0</v>
      </c>
      <c r="AC270" s="6">
        <v>9</v>
      </c>
    </row>
    <row r="271" spans="1:29" s="4" customFormat="1" ht="50" customHeight="1">
      <c r="A271" s="4" t="s">
        <v>732</v>
      </c>
      <c r="B271" s="13"/>
      <c r="C271" s="4" t="s">
        <v>4</v>
      </c>
      <c r="D271" s="6" t="s">
        <v>3131</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3131</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3131</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3131</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3131</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3131</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3131</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3131</v>
      </c>
      <c r="E279" s="4" t="s">
        <v>1599</v>
      </c>
      <c r="F279" s="4" t="s">
        <v>243</v>
      </c>
      <c r="G279" s="4" t="s">
        <v>69</v>
      </c>
      <c r="H279" s="4">
        <f>STOCK[[#This Row],[Precio Final]]</f>
        <v>12</v>
      </c>
      <c r="I279" s="4">
        <f>STOCK[[#This Row],[Precio Venta Ideal (x1.5)]]</f>
        <v>10.1525</v>
      </c>
      <c r="J279" s="5">
        <v>3</v>
      </c>
      <c r="K279" s="5">
        <f>SUMIFS(VENTAS[Cantidad],VENTAS[Código del producto Vendido],STOCK[[#This Row],[Code]])</f>
        <v>2</v>
      </c>
      <c r="L279" s="5">
        <f>STOCK[[#This Row],[Entradas]]-STOCK[[#This Row],[Salidas]]</f>
        <v>1</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10.463333333333333</v>
      </c>
      <c r="AA279" s="4">
        <f>STOCK[[#This Row],[Costo total]]*STOCK[[#This Row],[Entradas]]</f>
        <v>20.305</v>
      </c>
      <c r="AB279" s="4">
        <f>STOCK[[#This Row],[Stock Actual]]*STOCK[[#This Row],[Costo total]]</f>
        <v>6.7683333333333335</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3130</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3130</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3131</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3</v>
      </c>
      <c r="L314" s="29">
        <f>STOCK[[#This Row],[Entradas]]-STOCK[[#This Row],[Salidas]]</f>
        <v>0</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17.694999999999997</v>
      </c>
      <c r="AA314" s="6">
        <f>STOCK[[#This Row],[Costo total]]*STOCK[[#This Row],[Entradas]]</f>
        <v>18.305000000000003</v>
      </c>
      <c r="AB314" s="6">
        <f>STOCK[[#This Row],[Stock Actual]]*STOCK[[#This Row],[Costo total]]</f>
        <v>0</v>
      </c>
      <c r="AC314" s="6">
        <v>9</v>
      </c>
    </row>
    <row r="315" spans="1:29" s="4" customFormat="1" ht="50"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3131</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3131</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3144</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3130</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3138</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3130</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3145</v>
      </c>
      <c r="E336" s="6" t="s">
        <v>3023</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3146</v>
      </c>
      <c r="E338" s="6" t="s">
        <v>3022</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3147</v>
      </c>
      <c r="E339" s="4" t="s">
        <v>3021</v>
      </c>
      <c r="F339" s="4" t="s">
        <v>3020</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3147</v>
      </c>
      <c r="E340" s="6" t="s">
        <v>3021</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3129</v>
      </c>
      <c r="E345" s="4" t="s">
        <v>3024</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3128</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3128</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3127</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3001</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3148</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3148</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3148</v>
      </c>
      <c r="E362" s="6" t="s">
        <v>1611</v>
      </c>
      <c r="F362" s="6" t="s">
        <v>3002</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3148</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3002</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3119</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3119</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3119</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12</v>
      </c>
    </row>
    <row r="385" spans="1:29" s="4" customFormat="1" ht="50" customHeight="1">
      <c r="A385" s="4" t="s">
        <v>815</v>
      </c>
      <c r="B385" s="13"/>
      <c r="C385" s="4" t="s">
        <v>4</v>
      </c>
      <c r="D385" s="4" t="s">
        <v>3130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3144</v>
      </c>
      <c r="E387" s="4" t="s">
        <v>320</v>
      </c>
      <c r="F387" s="4" t="s">
        <v>3025</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3131</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3133</v>
      </c>
      <c r="E390" s="6" t="s">
        <v>2996</v>
      </c>
      <c r="F390" s="6" t="s">
        <v>238</v>
      </c>
      <c r="G390" s="6" t="s">
        <v>69</v>
      </c>
      <c r="H390" s="6">
        <f>STOCK[[#This Row],[Precio Final]]</f>
        <v>20</v>
      </c>
      <c r="I390" s="6">
        <f>STOCK[[#This Row],[Precio Venta Ideal (x1.5)]]</f>
        <v>12.833333333333332</v>
      </c>
      <c r="J390" s="29">
        <v>1</v>
      </c>
      <c r="K390" s="29">
        <f>SUMIFS(VENTAS[Cantidad],VENTAS[Código del producto Vendido],STOCK[[#This Row],[Code]])</f>
        <v>1</v>
      </c>
      <c r="L390" s="29">
        <f>STOCK[[#This Row],[Entradas]]-STOCK[[#This Row],[Salidas]]</f>
        <v>0</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11.444444444444445</v>
      </c>
      <c r="AA390" s="6">
        <f>STOCK[[#This Row],[Costo total]]*STOCK[[#This Row],[Entradas]]</f>
        <v>8.5555555555555554</v>
      </c>
      <c r="AB390" s="6">
        <f>STOCK[[#This Row],[Stock Actual]]*STOCK[[#This Row],[Costo total]]</f>
        <v>0</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3130</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3149</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3131</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3131</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3131</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3130</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3132</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3150</v>
      </c>
      <c r="E416" s="6" t="s">
        <v>2978</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3151</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3151</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3136</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1</v>
      </c>
      <c r="L445" s="5">
        <f>STOCK[[#This Row],[Entradas]]-STOCK[[#This Row],[Salidas]]</f>
        <v>1</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5.7513636363636369</v>
      </c>
      <c r="AA445" s="4">
        <f>STOCK[[#This Row],[Costo total]]*STOCK[[#This Row],[Entradas]]</f>
        <v>18.497272727272726</v>
      </c>
      <c r="AB445" s="4">
        <f>STOCK[[#This Row],[Stock Actual]]*STOCK[[#This Row],[Costo total]]</f>
        <v>9.2486363636363631</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3130</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3138</v>
      </c>
      <c r="E492" s="6" t="s">
        <v>3152</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3145</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3145</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3145</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2</v>
      </c>
      <c r="L519" s="5">
        <f>STOCK[[#This Row],[Entradas]]-STOCK[[#This Row],[Salidas]]</f>
        <v>2</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6.2147058823529413</v>
      </c>
      <c r="AA519" s="4">
        <f>STOCK[[#This Row],[Costo total]]*STOCK[[#This Row],[Entradas]]</f>
        <v>23.570588235294117</v>
      </c>
      <c r="AB519" s="4">
        <f>STOCK[[#This Row],[Stock Actual]]*STOCK[[#This Row],[Costo total]]</f>
        <v>11.785294117647059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3153</v>
      </c>
      <c r="F548" s="4" t="s">
        <v>3020</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3153</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3129</v>
      </c>
      <c r="E557" s="6" t="s">
        <v>965</v>
      </c>
      <c r="F557" s="6" t="s">
        <v>3025</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3128</v>
      </c>
      <c r="E559" s="6" t="s">
        <v>3053</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3127</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3127</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2979</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3026</v>
      </c>
      <c r="F632" s="4" t="s">
        <v>3004</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2641</v>
      </c>
      <c r="B640" s="13"/>
      <c r="C640" s="4" t="s">
        <v>4</v>
      </c>
      <c r="D640" s="4" t="s">
        <v>1884</v>
      </c>
      <c r="E640" s="4" t="s">
        <v>3027</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3138</v>
      </c>
      <c r="E641" s="6" t="s">
        <v>2010</v>
      </c>
      <c r="F641" s="6" t="s">
        <v>3037</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3138</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3119</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3119</v>
      </c>
      <c r="E656" s="4" t="s">
        <v>3126</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3119</v>
      </c>
      <c r="E657" s="6" t="s">
        <v>3125</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3119</v>
      </c>
      <c r="E658" s="4" t="s">
        <v>2029</v>
      </c>
      <c r="F658" s="4" t="s">
        <v>241</v>
      </c>
      <c r="G658" s="4" t="s">
        <v>214</v>
      </c>
      <c r="H658" s="4">
        <f>STOCK[[#This Row],[Precio Final]]</f>
        <v>25</v>
      </c>
      <c r="I658" s="4">
        <f>STOCK[[#This Row],[Precio Venta Ideal (x1.5)]]</f>
        <v>32.25</v>
      </c>
      <c r="J658" s="5">
        <v>2</v>
      </c>
      <c r="K658" s="5">
        <f>SUMIFS(VENTAS[Cantidad],VENTAS[Código del producto Vendido],STOCK[[#This Row],[Code]])</f>
        <v>2</v>
      </c>
      <c r="L658" s="5">
        <f>STOCK[[#This Row],[Entradas]]-STOCK[[#This Row],[Salidas]]</f>
        <v>0</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7</v>
      </c>
      <c r="AA658" s="4">
        <f>STOCK[[#This Row],[Costo total]]*STOCK[[#This Row],[Entradas]]</f>
        <v>43</v>
      </c>
      <c r="AB658" s="4">
        <f>STOCK[[#This Row],[Stock Actual]]*STOCK[[#This Row],[Costo total]]</f>
        <v>0</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2971</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3119</v>
      </c>
      <c r="E673" s="6" t="s">
        <v>3154</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3124</v>
      </c>
      <c r="E675" s="6" t="s">
        <v>3155</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3119</v>
      </c>
      <c r="E676" s="6" t="s">
        <v>3155</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3120</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3044</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3044</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3045</v>
      </c>
      <c r="F695" s="6" t="s">
        <v>243</v>
      </c>
      <c r="G695" s="6" t="s">
        <v>1141</v>
      </c>
      <c r="H695" s="6">
        <f>STOCK[[#This Row],[Precio Final]]</f>
        <v>12</v>
      </c>
      <c r="I695" s="6">
        <f>STOCK[[#This Row],[Precio Venta Ideal (x1.5)]]</f>
        <v>15.299999999999999</v>
      </c>
      <c r="J695" s="29">
        <v>3</v>
      </c>
      <c r="K695" s="29">
        <f>SUMIFS(VENTAS[Cantidad],VENTAS[Código del producto Vendido],STOCK[[#This Row],[Code]])</f>
        <v>2</v>
      </c>
      <c r="L695" s="29">
        <f>STOCK[[#This Row],[Entradas]]-STOCK[[#This Row],[Salidas]]</f>
        <v>1</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3.6000000000000014</v>
      </c>
      <c r="AA695" s="6">
        <f>STOCK[[#This Row],[Costo total]]*STOCK[[#This Row],[Entradas]]</f>
        <v>30.599999999999998</v>
      </c>
      <c r="AB695" s="6">
        <f>STOCK[[#This Row],[Stock Actual]]*STOCK[[#This Row],[Costo total]]</f>
        <v>10.199999999999999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3028</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3028</v>
      </c>
      <c r="F698" s="4" t="s">
        <v>3029</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2974</v>
      </c>
      <c r="F699" s="6" t="s">
        <v>241</v>
      </c>
      <c r="G699" s="6" t="s">
        <v>1141</v>
      </c>
      <c r="H699" s="6">
        <f>STOCK[[#This Row],[Precio Final]]</f>
        <v>23</v>
      </c>
      <c r="I699" s="6">
        <f>STOCK[[#This Row],[Precio Venta Ideal (x1.5)]]</f>
        <v>24.78</v>
      </c>
      <c r="J699" s="29">
        <v>4</v>
      </c>
      <c r="K699" s="29">
        <f>SUMIFS(VENTAS[Cantidad],VENTAS[Código del producto Vendido],STOCK[[#This Row],[Code]])</f>
        <v>4</v>
      </c>
      <c r="L699" s="29">
        <f>STOCK[[#This Row],[Entradas]]-STOCK[[#This Row],[Salidas]]</f>
        <v>0</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25.92</v>
      </c>
      <c r="AA699" s="6">
        <f>STOCK[[#This Row],[Costo total]]*STOCK[[#This Row],[Entradas]]</f>
        <v>66.08</v>
      </c>
      <c r="AB699" s="6">
        <f>STOCK[[#This Row],[Stock Actual]]*STOCK[[#This Row],[Costo total]]</f>
        <v>0</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3138</v>
      </c>
      <c r="E701" s="6" t="s">
        <v>2012</v>
      </c>
      <c r="F701" s="6" t="s">
        <v>3038</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3130</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2955</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3130</v>
      </c>
      <c r="E725" s="6" t="s">
        <v>3030</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3136</v>
      </c>
      <c r="E726" s="6" t="s">
        <v>3030</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3030</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3120</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3120</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3120</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3120</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3120</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3120</v>
      </c>
      <c r="E733" s="6" t="s">
        <v>1298</v>
      </c>
      <c r="F733" s="6" t="s">
        <v>3034</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2972</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3031</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2980</v>
      </c>
      <c r="F758" s="4" t="s">
        <v>2981</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3158</v>
      </c>
      <c r="E779" s="6" t="s">
        <v>2954</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3119</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3120</v>
      </c>
      <c r="E782" s="4" t="s">
        <v>3036</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3120</v>
      </c>
      <c r="E784" s="4" t="s">
        <v>3123</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3120</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2953</v>
      </c>
      <c r="F795" s="6" t="s">
        <v>3033</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2952</v>
      </c>
      <c r="F796" s="4" t="s">
        <v>3003</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2952</v>
      </c>
      <c r="F797" s="6" t="s">
        <v>3032</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3131</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3131</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3130</v>
      </c>
      <c r="E830" s="4" t="s">
        <v>2171</v>
      </c>
      <c r="F830" s="4" t="s">
        <v>3034</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3119</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1</v>
      </c>
      <c r="L853" s="29">
        <f>STOCK[[#This Row],[Entradas]]-STOCK[[#This Row],[Salidas]]</f>
        <v>2</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6.5</v>
      </c>
      <c r="AA853" s="6">
        <f>STOCK[[#This Row],[Costo total]]*STOCK[[#This Row],[Entradas]]</f>
        <v>70.5</v>
      </c>
      <c r="AB853" s="6">
        <f>STOCK[[#This Row],[Stock Actual]]*STOCK[[#This Row],[Costo total]]</f>
        <v>47</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3122</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3122</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3122</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2</v>
      </c>
      <c r="L875" s="29">
        <f>STOCK[[#This Row],[Entradas]]-STOCK[[#This Row],[Salidas]]</f>
        <v>0</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9.117647058823529</v>
      </c>
      <c r="Y875" s="6" t="s">
        <v>1875</v>
      </c>
      <c r="Z875" s="6">
        <f>STOCK[[#This Row],[Costo Envío (USD)]]*STOCK[[#This Row],[Entradas]]</f>
        <v>8</v>
      </c>
      <c r="AA875" s="6">
        <f>STOCK[[#This Row],[Costo total]]*STOCK[[#This Row],[Entradas]]</f>
        <v>40.882352941176471</v>
      </c>
      <c r="AB875" s="6">
        <f>STOCK[[#This Row],[Stock Actual]]*STOCK[[#This Row],[Costo total]]</f>
        <v>0</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3047</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3046</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7</v>
      </c>
      <c r="L889" s="29">
        <f>STOCK[[#This Row],[Entradas]]-STOCK[[#This Row],[Salidas]]</f>
        <v>13</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3.2941176470588234</v>
      </c>
      <c r="Y889" s="6" t="s">
        <v>1875</v>
      </c>
      <c r="Z889" s="6">
        <f>STOCK[[#This Row],[Costo Envío (USD)]]*STOCK[[#This Row],[Entradas]]</f>
        <v>1</v>
      </c>
      <c r="AA889" s="6">
        <f>STOCK[[#This Row],[Costo total]]*STOCK[[#This Row],[Entradas]]</f>
        <v>10.588235294117647</v>
      </c>
      <c r="AB889" s="6">
        <f>STOCK[[#This Row],[Stock Actual]]*STOCK[[#This Row],[Costo total]]</f>
        <v>6.882352941176471</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2964</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2964</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2964</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3098</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2966</v>
      </c>
      <c r="E910" s="4" t="s">
        <v>2965</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3035</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3025</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2</v>
      </c>
      <c r="L949" s="29">
        <f>STOCK[[#This Row],[Entradas]]-STOCK[[#This Row],[Salidas]]</f>
        <v>0</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6.8000000000000007</v>
      </c>
      <c r="Y949" s="6" t="s">
        <v>1858</v>
      </c>
      <c r="AA949" s="6">
        <f>STOCK[[#This Row],[Costo total]]*STOCK[[#This Row],[Entradas]]</f>
        <v>21.2</v>
      </c>
      <c r="AB949" s="6">
        <f>STOCK[[#This Row],[Stock Actual]]*STOCK[[#This Row],[Costo total]]</f>
        <v>0</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3039</v>
      </c>
      <c r="F957" s="6" t="s">
        <v>241</v>
      </c>
      <c r="G957" s="6" t="s">
        <v>69</v>
      </c>
      <c r="H957" s="6">
        <f>STOCK[[#This Row],[Precio Final]]</f>
        <v>30</v>
      </c>
      <c r="I957" s="6">
        <f>STOCK[[#This Row],[Precio Venta Ideal (x1.5)]]</f>
        <v>21.914999999999999</v>
      </c>
      <c r="J957" s="29">
        <v>1</v>
      </c>
      <c r="K957" s="29">
        <f>SUMIFS(VENTAS[Cantidad],VENTAS[Código del producto Vendido],STOCK[[#This Row],[Code]])</f>
        <v>1</v>
      </c>
      <c r="L957" s="29">
        <f>STOCK[[#This Row],[Entradas]]-STOCK[[#This Row],[Salidas]]</f>
        <v>0</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15.39</v>
      </c>
      <c r="Y957" s="6" t="s">
        <v>1857</v>
      </c>
      <c r="AA957" s="6">
        <f>STOCK[[#This Row],[Costo total]]*STOCK[[#This Row],[Entradas]]</f>
        <v>14.61</v>
      </c>
      <c r="AB957" s="6">
        <f>STOCK[[#This Row],[Stock Actual]]*STOCK[[#This Row],[Costo total]]</f>
        <v>0</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3156</v>
      </c>
      <c r="E962" s="4" t="s">
        <v>3042</v>
      </c>
      <c r="F962" s="4" t="s">
        <v>241</v>
      </c>
      <c r="G962" s="4" t="s">
        <v>69</v>
      </c>
      <c r="H962" s="4">
        <f>STOCK[[#This Row],[Precio Final]]</f>
        <v>8</v>
      </c>
      <c r="I962" s="4">
        <f>STOCK[[#This Row],[Precio Venta Ideal (x1.5)]]</f>
        <v>6.9750000000000005</v>
      </c>
      <c r="J962" s="5">
        <v>3</v>
      </c>
      <c r="K962" s="5">
        <f>SUMIFS(VENTAS[Cantidad],VENTAS[Código del producto Vendido],STOCK[[#This Row],[Code]])</f>
        <v>1</v>
      </c>
      <c r="L962" s="5">
        <f>STOCK[[#This Row],[Entradas]]-STOCK[[#This Row],[Salidas]]</f>
        <v>2</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3.3499999999999996</v>
      </c>
      <c r="Y962" s="4" t="s">
        <v>1857</v>
      </c>
      <c r="AA962" s="4">
        <f>STOCK[[#This Row],[Costo total]]*STOCK[[#This Row],[Entradas]]</f>
        <v>13.950000000000001</v>
      </c>
      <c r="AB962" s="4">
        <f>STOCK[[#This Row],[Stock Actual]]*STOCK[[#This Row],[Costo total]]</f>
        <v>9.3000000000000007</v>
      </c>
    </row>
    <row r="963" spans="1:29" s="6" customFormat="1" ht="50" customHeight="1">
      <c r="A963" s="6" t="s">
        <v>1836</v>
      </c>
      <c r="B963" s="13"/>
      <c r="C963" s="6" t="s">
        <v>4</v>
      </c>
      <c r="D963" s="4" t="s">
        <v>3156</v>
      </c>
      <c r="E963" s="6" t="s">
        <v>3043</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3156</v>
      </c>
      <c r="E964" s="4" t="s">
        <v>3043</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3130</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2925</v>
      </c>
      <c r="E991" s="6" t="s">
        <v>2924</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2857</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3157</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3157</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2926</v>
      </c>
      <c r="B1023" s="13"/>
      <c r="C1023" s="6" t="s">
        <v>4</v>
      </c>
      <c r="D1023" s="6" t="s">
        <v>3130</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2953</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2</v>
      </c>
      <c r="L1026" s="5">
        <f>STOCK[[#This Row],[Entradas]]-STOCK[[#This Row],[Salidas]]</f>
        <v>1</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17.22</v>
      </c>
      <c r="Y1026" s="4" t="s">
        <v>2365</v>
      </c>
      <c r="AA1026" s="4">
        <f>STOCK[[#This Row],[Costo total]]*STOCK[[#This Row],[Entradas]]</f>
        <v>28.17</v>
      </c>
      <c r="AB1026" s="4">
        <f>STOCK[[#This Row],[Stock Actual]]*STOCK[[#This Row],[Costo total]]</f>
        <v>9.39</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3041</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3040</v>
      </c>
      <c r="G1037" s="6" t="s">
        <v>1852</v>
      </c>
      <c r="H1037" s="6">
        <f>STOCK[[#This Row],[Precio Final]]</f>
        <v>30</v>
      </c>
      <c r="I1037" s="6">
        <f>STOCK[[#This Row],[Precio Venta Ideal (x1.5)]]</f>
        <v>15.075000000000001</v>
      </c>
      <c r="J1037" s="29">
        <v>2</v>
      </c>
      <c r="K1037" s="29">
        <f>SUMIFS(VENTAS[Cantidad],VENTAS[Código del producto Vendido],STOCK[[#This Row],[Code]])</f>
        <v>2</v>
      </c>
      <c r="L1037" s="29">
        <f>STOCK[[#This Row],[Entradas]]-STOCK[[#This Row],[Salidas]]</f>
        <v>0</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39.9</v>
      </c>
      <c r="Y1037" s="6" t="s">
        <v>2376</v>
      </c>
      <c r="AA1037" s="6">
        <f>STOCK[[#This Row],[Costo total]]*STOCK[[#This Row],[Entradas]]</f>
        <v>20.100000000000001</v>
      </c>
      <c r="AB1037" s="6">
        <f>STOCK[[#This Row],[Stock Actual]]*STOCK[[#This Row],[Costo total]]</f>
        <v>0</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1</v>
      </c>
      <c r="L1056" s="5">
        <f>STOCK[[#This Row],[Entradas]]-STOCK[[#This Row],[Salidas]]</f>
        <v>1</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10.02</v>
      </c>
      <c r="Y1056" s="4" t="s">
        <v>2395</v>
      </c>
      <c r="AA1056" s="4">
        <f>STOCK[[#This Row],[Costo total]]*STOCK[[#This Row],[Entradas]]</f>
        <v>29.96</v>
      </c>
      <c r="AB1056" s="4">
        <f>STOCK[[#This Row],[Stock Actual]]*STOCK[[#This Row],[Costo total]]</f>
        <v>14.98</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1</v>
      </c>
      <c r="L1057" s="29">
        <f>STOCK[[#This Row],[Entradas]]-STOCK[[#This Row],[Salidas]]</f>
        <v>0</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11.290000000000001</v>
      </c>
      <c r="Y1057" s="6" t="s">
        <v>2396</v>
      </c>
      <c r="AA1057" s="6">
        <f>STOCK[[#This Row],[Costo total]]*STOCK[[#This Row],[Entradas]]</f>
        <v>13.709999999999999</v>
      </c>
      <c r="AB1057" s="6">
        <f>STOCK[[#This Row],[Stock Actual]]*STOCK[[#This Row],[Costo total]]</f>
        <v>0</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2994</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2962</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2963</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2429</v>
      </c>
      <c r="AA1090" s="4">
        <f>STOCK[[#This Row],[Costo total]]*STOCK[[#This Row],[Entradas]]</f>
        <v>16.29</v>
      </c>
      <c r="AB1090" s="4">
        <f>STOCK[[#This Row],[Stock Actual]]*STOCK[[#This Row],[Costo total]]</f>
        <v>5.43</v>
      </c>
    </row>
    <row r="1091" spans="1:28" s="6" customFormat="1" ht="50"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3121</v>
      </c>
      <c r="E1131" s="6" t="s">
        <v>2956</v>
      </c>
      <c r="F1131" s="6" t="s">
        <v>250</v>
      </c>
      <c r="G1131" s="6" t="s">
        <v>2527</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2551</v>
      </c>
      <c r="AA1131" s="6">
        <f>STOCK[[#This Row],[Costo total]]*STOCK[[#This Row],[Entradas]]</f>
        <v>20.752021151586369</v>
      </c>
      <c r="AB1131" s="6">
        <f>STOCK[[#This Row],[Stock Actual]]*STOCK[[#This Row],[Costo total]]</f>
        <v>20.752021151586369</v>
      </c>
    </row>
    <row r="1132" spans="1:28" s="4" customFormat="1" ht="50" customHeight="1">
      <c r="A1132" s="4" t="s">
        <v>2528</v>
      </c>
      <c r="B1132" s="13"/>
      <c r="C1132" s="4" t="s">
        <v>4</v>
      </c>
      <c r="D1132" s="6" t="s">
        <v>3121</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3121</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3121</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3121</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3120</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3120</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3120</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3120</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3119</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3119</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3119</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3120</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3120</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3120</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3120</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2567</v>
      </c>
      <c r="AA1147" s="6">
        <f>STOCK[[#This Row],[Costo total]]*STOCK[[#This Row],[Entradas]]</f>
        <v>27.470669800235019</v>
      </c>
      <c r="AB1147" s="6">
        <f>STOCK[[#This Row],[Stock Actual]]*STOCK[[#This Row],[Costo total]]</f>
        <v>13.735334900117509</v>
      </c>
    </row>
    <row r="1148" spans="1:28" s="4" customFormat="1" ht="50" customHeight="1">
      <c r="A1148" s="4" t="s">
        <v>2547</v>
      </c>
      <c r="B1148" s="13"/>
      <c r="C1148" s="4" t="s">
        <v>4</v>
      </c>
      <c r="D1148" s="6" t="s">
        <v>3120</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3120</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1</v>
      </c>
      <c r="L1149" s="29">
        <f>STOCK[[#This Row],[Entradas]]-STOCK[[#This Row],[Salidas]]</f>
        <v>2</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15.305558166862514</v>
      </c>
      <c r="Y1149" s="6" t="s">
        <v>2569</v>
      </c>
      <c r="AA1149" s="6">
        <f>STOCK[[#This Row],[Costo total]]*STOCK[[#This Row],[Entradas]]</f>
        <v>59.083325499412453</v>
      </c>
      <c r="AB1149" s="6">
        <f>STOCK[[#This Row],[Stock Actual]]*STOCK[[#This Row],[Costo total]]</f>
        <v>39.388883666274971</v>
      </c>
    </row>
    <row r="1150" spans="1:28" s="4" customFormat="1" ht="50" customHeight="1">
      <c r="A1150" s="4" t="s">
        <v>2550</v>
      </c>
      <c r="B1150" s="13"/>
      <c r="C1150" s="4" t="s">
        <v>4</v>
      </c>
      <c r="D1150" s="6" t="s">
        <v>3120</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3120</v>
      </c>
      <c r="E1151" s="6" t="s">
        <v>2973</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3120</v>
      </c>
      <c r="E1152" s="6" t="s">
        <v>2973</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3120</v>
      </c>
      <c r="E1153" s="6" t="s">
        <v>2973</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2596</v>
      </c>
      <c r="B1154" s="13"/>
      <c r="C1154" s="6" t="s">
        <v>4</v>
      </c>
      <c r="D1154" s="6" t="s">
        <v>2160</v>
      </c>
      <c r="E1154" s="4" t="s">
        <v>2957</v>
      </c>
      <c r="F1154" s="6" t="s">
        <v>3109</v>
      </c>
      <c r="G1154" s="6" t="s">
        <v>2599</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68.91</v>
      </c>
      <c r="AB1154" s="6">
        <f>STOCK[[#This Row],[Stock Actual]]*STOCK[[#This Row],[Costo total]]</f>
        <v>22.97</v>
      </c>
      <c r="AC1154" s="6"/>
    </row>
    <row r="1155" spans="1:29" s="6" customFormat="1" ht="50" customHeight="1">
      <c r="A1155" s="6" t="s">
        <v>2597</v>
      </c>
      <c r="B1155" s="13"/>
      <c r="C1155" s="6" t="s">
        <v>4</v>
      </c>
      <c r="D1155" s="6" t="s">
        <v>2160</v>
      </c>
      <c r="E1155" s="4" t="s">
        <v>2957</v>
      </c>
      <c r="F1155" s="6" t="s">
        <v>3058</v>
      </c>
      <c r="G1155" s="6" t="s">
        <v>2599</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2638</v>
      </c>
      <c r="AA1155" s="6">
        <f>STOCK[[#This Row],[Costo total]]*STOCK[[#This Row],[Entradas]]</f>
        <v>69.210000000000008</v>
      </c>
      <c r="AB1155" s="6">
        <f>STOCK[[#This Row],[Stock Actual]]*STOCK[[#This Row],[Costo total]]</f>
        <v>0</v>
      </c>
    </row>
    <row r="1156" spans="1:29" s="6" customFormat="1" ht="50" customHeight="1">
      <c r="A1156" s="4" t="s">
        <v>3441</v>
      </c>
      <c r="B1156" s="13"/>
      <c r="C1156" s="4" t="s">
        <v>4</v>
      </c>
      <c r="D1156" s="6" t="s">
        <v>2160</v>
      </c>
      <c r="E1156" s="4" t="s">
        <v>2600</v>
      </c>
      <c r="F1156" s="4" t="s">
        <v>252</v>
      </c>
      <c r="G1156" s="4" t="s">
        <v>2599</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2638</v>
      </c>
      <c r="Z1156" s="4"/>
      <c r="AA1156" s="4">
        <f>STOCK[[#This Row],[Costo total]]*STOCK[[#This Row],[Entradas]]</f>
        <v>76.41</v>
      </c>
      <c r="AB1156" s="4">
        <f>STOCK[[#This Row],[Stock Actual]]*STOCK[[#This Row],[Costo total]]</f>
        <v>0</v>
      </c>
      <c r="AC1156" s="4"/>
    </row>
    <row r="1157" spans="1:29" s="4" customFormat="1" ht="50"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customHeight="1">
      <c r="A1167" s="4" t="s">
        <v>2614</v>
      </c>
      <c r="B1167" s="13"/>
      <c r="C1167" s="4" t="s">
        <v>4</v>
      </c>
      <c r="D1167" s="6" t="s">
        <v>2160</v>
      </c>
      <c r="E1167" s="4" t="s">
        <v>2958</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customHeight="1">
      <c r="A1168" s="6" t="s">
        <v>2617</v>
      </c>
      <c r="B1168" s="13"/>
      <c r="C1168" s="6" t="s">
        <v>4</v>
      </c>
      <c r="D1168" s="6" t="s">
        <v>2160</v>
      </c>
      <c r="E1168" s="6" t="s">
        <v>2958</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customHeight="1">
      <c r="A1172" s="6" t="s">
        <v>2621</v>
      </c>
      <c r="B1172" s="13"/>
      <c r="C1172" s="6" t="s">
        <v>4</v>
      </c>
      <c r="D1172" s="6" t="s">
        <v>2160</v>
      </c>
      <c r="E1172" s="6" t="s">
        <v>2959</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2638</v>
      </c>
      <c r="AA1176" s="6">
        <f>STOCK[[#This Row],[Costo total]]*STOCK[[#This Row],[Entradas]]</f>
        <v>25.114050000000002</v>
      </c>
      <c r="AB1176" s="6">
        <f>STOCK[[#This Row],[Stock Actual]]*STOCK[[#This Row],[Costo total]]</f>
        <v>0</v>
      </c>
    </row>
    <row r="1177" spans="1:28" s="4" customFormat="1" ht="50"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2649</v>
      </c>
      <c r="B1184" s="13"/>
      <c r="C1184" s="6" t="s">
        <v>4</v>
      </c>
      <c r="D1184" s="6" t="s">
        <v>2130</v>
      </c>
      <c r="E1184" s="6" t="s">
        <v>2657</v>
      </c>
      <c r="F1184" s="6" t="s">
        <v>2993</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2650</v>
      </c>
      <c r="B1185" s="13"/>
      <c r="C1185" s="4" t="s">
        <v>4</v>
      </c>
      <c r="D1185" s="4" t="s">
        <v>2130</v>
      </c>
      <c r="E1185" s="4" t="s">
        <v>2937</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2651</v>
      </c>
      <c r="B1186" s="13"/>
      <c r="C1186" s="6" t="s">
        <v>4</v>
      </c>
      <c r="D1186" s="6" t="s">
        <v>2130</v>
      </c>
      <c r="E1186" s="6" t="s">
        <v>2933</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1</v>
      </c>
      <c r="L1189" s="5">
        <f>STOCK[[#This Row],[Entradas]]-STOCK[[#This Row],[Salidas]]</f>
        <v>0</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7.08</v>
      </c>
      <c r="AA1189" s="4">
        <f>STOCK[[#This Row],[Costo total]]*STOCK[[#This Row],[Entradas]]</f>
        <v>12.92</v>
      </c>
      <c r="AB1189" s="4">
        <f>STOCK[[#This Row],[Stock Actual]]*STOCK[[#This Row],[Costo total]]</f>
        <v>0</v>
      </c>
    </row>
    <row r="1190" spans="1:28" s="6" customFormat="1" ht="50"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2864</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2982</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2984</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2985</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2986</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2987</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2988</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2989</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2990</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2991</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2</v>
      </c>
      <c r="L1236" s="5">
        <f>STOCK[[#This Row],[Entradas]]-STOCK[[#This Row],[Salidas]]</f>
        <v>0</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26.68</v>
      </c>
      <c r="AA1236" s="4">
        <f>STOCK[[#This Row],[Costo total]]*STOCK[[#This Row],[Entradas]]</f>
        <v>33.32</v>
      </c>
      <c r="AB1236" s="4">
        <f>STOCK[[#This Row],[Stock Actual]]*STOCK[[#This Row],[Costo total]]</f>
        <v>0</v>
      </c>
    </row>
    <row r="1237" spans="1:28" s="6" customFormat="1" ht="50"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1</v>
      </c>
      <c r="L1238" s="5">
        <f>STOCK[[#This Row],[Entradas]]-STOCK[[#This Row],[Salidas]]</f>
        <v>0</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13.34</v>
      </c>
      <c r="AA1238" s="4">
        <f>STOCK[[#This Row],[Costo total]]*STOCK[[#This Row],[Entradas]]</f>
        <v>16.66</v>
      </c>
      <c r="AB1238" s="4">
        <f>STOCK[[#This Row],[Stock Actual]]*STOCK[[#This Row],[Costo total]]</f>
        <v>0</v>
      </c>
    </row>
    <row r="1239" spans="1:28" s="6" customFormat="1" ht="50"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2762</v>
      </c>
      <c r="B1266" s="13"/>
      <c r="C1266" s="4" t="s">
        <v>4</v>
      </c>
      <c r="D1266" s="4" t="s">
        <v>3117</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2763</v>
      </c>
      <c r="B1267" s="13"/>
      <c r="C1267" s="6" t="s">
        <v>4</v>
      </c>
      <c r="D1267" s="6" t="s">
        <v>3118</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2764</v>
      </c>
      <c r="B1268" s="13"/>
      <c r="C1268" s="4" t="s">
        <v>4</v>
      </c>
      <c r="D1268" s="4" t="s">
        <v>3117</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2767</v>
      </c>
      <c r="B1270" s="13"/>
      <c r="C1270" s="4" t="s">
        <v>4</v>
      </c>
      <c r="D1270" s="4" t="s">
        <v>3116</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2771</v>
      </c>
      <c r="B1272" s="13"/>
      <c r="C1272" s="4" t="s">
        <v>4</v>
      </c>
      <c r="D1272" s="4" t="s">
        <v>3116</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2772</v>
      </c>
      <c r="B1273" s="13"/>
      <c r="C1273" s="6" t="s">
        <v>4</v>
      </c>
      <c r="D1273" s="6" t="s">
        <v>3115</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2773</v>
      </c>
      <c r="B1274" s="13"/>
      <c r="C1274" s="4" t="s">
        <v>4</v>
      </c>
      <c r="D1274" s="4" t="s">
        <v>3115</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2777</v>
      </c>
      <c r="B1276" s="13"/>
      <c r="C1276" s="4" t="s">
        <v>4</v>
      </c>
      <c r="D1276" s="4" t="s">
        <v>3115</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2783</v>
      </c>
      <c r="B1280" s="13"/>
      <c r="C1280" s="4" t="s">
        <v>4</v>
      </c>
      <c r="D1280" s="4" t="s">
        <v>3115</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2791</v>
      </c>
      <c r="B1282" s="13"/>
      <c r="C1282" s="4" t="s">
        <v>4</v>
      </c>
      <c r="D1282" s="4" t="s">
        <v>3116</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2793</v>
      </c>
      <c r="B1284" s="13"/>
      <c r="C1284" s="4" t="s">
        <v>4</v>
      </c>
      <c r="D1284" s="4" t="s">
        <v>2491</v>
      </c>
      <c r="E1284" s="4" t="s">
        <v>2795</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2811</v>
      </c>
      <c r="B1297" s="13"/>
      <c r="C1297" s="6" t="s">
        <v>4</v>
      </c>
      <c r="D1297" s="6" t="s">
        <v>2255</v>
      </c>
      <c r="E1297" s="6" t="s">
        <v>2841</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2814</v>
      </c>
      <c r="B1298" s="13"/>
      <c r="C1298" s="4" t="s">
        <v>4</v>
      </c>
      <c r="D1298" s="4" t="s">
        <v>2255</v>
      </c>
      <c r="E1298" s="4" t="s">
        <v>2842</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2818</v>
      </c>
      <c r="B1299" s="13"/>
      <c r="C1299" s="6" t="s">
        <v>4</v>
      </c>
      <c r="D1299" s="6" t="s">
        <v>2255</v>
      </c>
      <c r="E1299" s="6" t="s">
        <v>2839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2819</v>
      </c>
      <c r="B1300" s="13"/>
      <c r="C1300" s="4" t="s">
        <v>4</v>
      </c>
      <c r="D1300" s="4" t="s">
        <v>2255</v>
      </c>
      <c r="E1300" s="4" t="s">
        <v>2840</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2837</v>
      </c>
      <c r="B1301" s="13"/>
      <c r="C1301" s="6" t="s">
        <v>4</v>
      </c>
      <c r="D1301" s="6" t="s">
        <v>2222</v>
      </c>
      <c r="E1301" s="6" t="s">
        <v>2918</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2838</v>
      </c>
      <c r="B1302" s="13"/>
      <c r="C1302" s="4" t="s">
        <v>4</v>
      </c>
      <c r="D1302" s="4" t="s">
        <v>2222</v>
      </c>
      <c r="E1302" s="4" t="s">
        <v>2919</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2843</v>
      </c>
      <c r="B1303" s="13"/>
      <c r="C1303" s="6" t="s">
        <v>4</v>
      </c>
      <c r="D1303" s="6" t="s">
        <v>2227</v>
      </c>
      <c r="E1303" s="6" t="s">
        <v>2844</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2879</v>
      </c>
      <c r="B1304" s="13"/>
      <c r="C1304" s="4" t="s">
        <v>4</v>
      </c>
      <c r="D1304" s="4" t="s">
        <v>95</v>
      </c>
      <c r="E1304" s="4" t="s">
        <v>2883</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2880</v>
      </c>
      <c r="B1305" s="13"/>
      <c r="C1305" s="6" t="s">
        <v>4</v>
      </c>
      <c r="D1305" s="6" t="s">
        <v>95</v>
      </c>
      <c r="E1305" s="6" t="s">
        <v>2906</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2881</v>
      </c>
      <c r="B1306" s="13"/>
      <c r="C1306" s="4" t="s">
        <v>4</v>
      </c>
      <c r="D1306" s="6" t="s">
        <v>95</v>
      </c>
      <c r="E1306" s="6" t="s">
        <v>2916</v>
      </c>
      <c r="F1306" s="4" t="s">
        <v>2995</v>
      </c>
      <c r="H1306" s="4">
        <f>STOCK[[#This Row],[Precio Final]]</f>
        <v>40</v>
      </c>
      <c r="I1306" s="4">
        <f>STOCK[[#This Row],[Precio Venta Ideal (x1.5)]]</f>
        <v>30.555</v>
      </c>
      <c r="J1306" s="5">
        <v>1</v>
      </c>
      <c r="K1306" s="5">
        <f>SUMIFS(VENTAS[Cantidad],VENTAS[Código del producto Vendido],STOCK[[#This Row],[Code]])</f>
        <v>1</v>
      </c>
      <c r="L1306" s="5">
        <f>STOCK[[#This Row],[Entradas]]-STOCK[[#This Row],[Salidas]]</f>
        <v>0</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19.63</v>
      </c>
      <c r="AA1306" s="4">
        <f>STOCK[[#This Row],[Costo total]]*STOCK[[#This Row],[Entradas]]</f>
        <v>20.37</v>
      </c>
      <c r="AB1306" s="4">
        <f>STOCK[[#This Row],[Stock Actual]]*STOCK[[#This Row],[Costo total]]</f>
        <v>0</v>
      </c>
    </row>
    <row r="1307" spans="1:29" s="6" customFormat="1" ht="50" customHeight="1">
      <c r="A1307" s="6" t="s">
        <v>2882</v>
      </c>
      <c r="C1307" s="6" t="s">
        <v>4</v>
      </c>
      <c r="D1307" s="6" t="s">
        <v>95</v>
      </c>
      <c r="E1307" s="6" t="s">
        <v>2917</v>
      </c>
      <c r="F1307" s="6" t="s">
        <v>2995</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3049</v>
      </c>
      <c r="C1308" s="6" t="s">
        <v>4</v>
      </c>
      <c r="D1308" s="6" t="s">
        <v>95</v>
      </c>
      <c r="E1308" s="6" t="s">
        <v>3048</v>
      </c>
      <c r="F1308" s="37" t="s">
        <v>3050</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2920</v>
      </c>
      <c r="B1309" s="6"/>
      <c r="C1309" s="6" t="s">
        <v>4</v>
      </c>
      <c r="D1309" s="6" t="s">
        <v>95</v>
      </c>
      <c r="E1309" s="6" t="s">
        <v>3051</v>
      </c>
      <c r="F1309" s="37" t="s">
        <v>3050</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2921</v>
      </c>
      <c r="B1310" s="37"/>
      <c r="C1310" s="6" t="s">
        <v>4</v>
      </c>
      <c r="D1310" s="6" t="s">
        <v>95</v>
      </c>
      <c r="E1310" s="6" t="s">
        <v>3000</v>
      </c>
      <c r="F1310" s="37" t="s">
        <v>2998</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2999</v>
      </c>
      <c r="B1311" s="37"/>
      <c r="C1311" s="6" t="s">
        <v>4</v>
      </c>
      <c r="D1311" s="6" t="s">
        <v>95</v>
      </c>
      <c r="E1311" s="6" t="s">
        <v>2997</v>
      </c>
      <c r="F1311" s="37" t="s">
        <v>2998</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2943</v>
      </c>
      <c r="B1312" s="37"/>
      <c r="C1312" s="6" t="s">
        <v>4</v>
      </c>
      <c r="D1312" s="6" t="s">
        <v>95</v>
      </c>
      <c r="E1312" s="6" t="s">
        <v>2942</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2970</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customHeight="1">
      <c r="A1314" s="6" t="s">
        <v>2969</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customHeight="1">
      <c r="A1315" s="6" t="s">
        <v>2967</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customHeight="1">
      <c r="A1316" s="6" t="s">
        <v>2976</v>
      </c>
      <c r="B1316" s="40"/>
      <c r="C1316" s="37" t="s">
        <v>4</v>
      </c>
      <c r="D1316" s="37" t="s">
        <v>3115</v>
      </c>
      <c r="E1316" s="37" t="s">
        <v>3012</v>
      </c>
      <c r="F1316" s="37" t="s">
        <v>243</v>
      </c>
      <c r="G1316" s="37" t="s">
        <v>2527</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3005</v>
      </c>
      <c r="B1317" s="40"/>
      <c r="C1317" s="37" t="s">
        <v>4</v>
      </c>
      <c r="D1317" s="37" t="s">
        <v>3114</v>
      </c>
      <c r="E1317" s="37" t="s">
        <v>3011</v>
      </c>
      <c r="F1317" s="37" t="s">
        <v>3008</v>
      </c>
      <c r="G1317" s="37" t="s">
        <v>2527</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3006</v>
      </c>
      <c r="B1318" s="40"/>
      <c r="C1318" s="37" t="s">
        <v>4</v>
      </c>
      <c r="D1318" s="37" t="s">
        <v>3114</v>
      </c>
      <c r="E1318" s="37" t="s">
        <v>3010</v>
      </c>
      <c r="F1318" s="37" t="s">
        <v>3008</v>
      </c>
      <c r="G1318" s="37" t="s">
        <v>2527</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3007</v>
      </c>
      <c r="B1319" s="40"/>
      <c r="C1319" s="37" t="s">
        <v>4</v>
      </c>
      <c r="D1319" s="37" t="s">
        <v>3114</v>
      </c>
      <c r="E1319" s="37" t="s">
        <v>3009</v>
      </c>
      <c r="F1319" s="37" t="s">
        <v>3008</v>
      </c>
      <c r="G1319" s="37" t="s">
        <v>2527</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3013</v>
      </c>
      <c r="B1320" s="40"/>
      <c r="C1320" s="37" t="s">
        <v>4</v>
      </c>
      <c r="D1320" s="37" t="s">
        <v>2491</v>
      </c>
      <c r="E1320" s="37" t="s">
        <v>3052</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3014</v>
      </c>
      <c r="B1321" s="40"/>
      <c r="C1321" s="37" t="s">
        <v>4</v>
      </c>
      <c r="D1321" s="37" t="s">
        <v>26</v>
      </c>
      <c r="E1321" s="37" t="s">
        <v>3062</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3097</v>
      </c>
      <c r="Z1321" s="37"/>
      <c r="AA1321" s="37">
        <f>STOCK[[#This Row],[Costo total]]*STOCK[[#This Row],[Entradas]]</f>
        <v>0</v>
      </c>
      <c r="AB1321" s="37">
        <f>STOCK[[#This Row],[Stock Actual]]*STOCK[[#This Row],[Costo total]]</f>
        <v>0</v>
      </c>
      <c r="AC1321" s="37"/>
    </row>
    <row r="1322" spans="1:29" s="6" customFormat="1" ht="50" customHeight="1">
      <c r="A1322" s="6" t="s">
        <v>3015</v>
      </c>
      <c r="B1322" s="40"/>
      <c r="C1322" s="37" t="s">
        <v>4</v>
      </c>
      <c r="D1322" s="37" t="s">
        <v>2227</v>
      </c>
      <c r="E1322" s="37" t="s">
        <v>3063</v>
      </c>
      <c r="F1322" s="37" t="s">
        <v>241</v>
      </c>
      <c r="G1322" s="37" t="s">
        <v>69</v>
      </c>
      <c r="H1322" s="37">
        <f>STOCK[[#This Row],[Precio Final]]</f>
        <v>20</v>
      </c>
      <c r="I1322" s="37">
        <f>STOCK[[#This Row],[Precio Venta Ideal (x1.5)]]</f>
        <v>19.589999999999996</v>
      </c>
      <c r="J1322" s="38">
        <v>2</v>
      </c>
      <c r="K1322" s="38">
        <f>SUMIFS(VENTAS[Cantidad],VENTAS[Código del producto Vendido],STOCK[[#This Row],[Code]])</f>
        <v>1</v>
      </c>
      <c r="L1322" s="38">
        <f>STOCK[[#This Row],[Entradas]]-STOCK[[#This Row],[Salidas]]</f>
        <v>1</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6.9400000000000013</v>
      </c>
      <c r="Y1322" s="37" t="s">
        <v>3097</v>
      </c>
      <c r="Z1322" s="37"/>
      <c r="AA1322" s="37">
        <f>STOCK[[#This Row],[Costo total]]*STOCK[[#This Row],[Entradas]]</f>
        <v>26.119999999999997</v>
      </c>
      <c r="AB1322" s="37">
        <f>STOCK[[#This Row],[Stock Actual]]*STOCK[[#This Row],[Costo total]]</f>
        <v>13.059999999999999</v>
      </c>
      <c r="AC1322" s="37"/>
    </row>
    <row r="1323" spans="1:29" s="6" customFormat="1" ht="50" customHeight="1">
      <c r="A1323" s="6" t="s">
        <v>3064</v>
      </c>
      <c r="B1323" s="40"/>
      <c r="C1323" s="37" t="s">
        <v>4</v>
      </c>
      <c r="D1323" s="37" t="s">
        <v>2227</v>
      </c>
      <c r="E1323" s="37" t="s">
        <v>3063</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3097</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3065</v>
      </c>
      <c r="B1324" s="40"/>
      <c r="C1324" s="37" t="s">
        <v>4</v>
      </c>
      <c r="D1324" s="37" t="s">
        <v>2227</v>
      </c>
      <c r="E1324" s="37" t="s">
        <v>3063</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3097</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3068</v>
      </c>
      <c r="B1325" s="40"/>
      <c r="C1325" s="37" t="s">
        <v>4</v>
      </c>
      <c r="D1325" s="37" t="s">
        <v>26</v>
      </c>
      <c r="E1325" s="37" t="s">
        <v>3066</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3097</v>
      </c>
      <c r="Z1325" s="37"/>
      <c r="AA1325" s="37">
        <f>STOCK[[#This Row],[Costo total]]*STOCK[[#This Row],[Entradas]]</f>
        <v>0</v>
      </c>
      <c r="AB1325" s="37">
        <f>STOCK[[#This Row],[Stock Actual]]*STOCK[[#This Row],[Costo total]]</f>
        <v>0</v>
      </c>
      <c r="AC1325" s="37"/>
    </row>
    <row r="1326" spans="1:29" s="6" customFormat="1" ht="50" customHeight="1">
      <c r="A1326" s="6" t="s">
        <v>3069</v>
      </c>
      <c r="B1326" s="40"/>
      <c r="C1326" s="37" t="s">
        <v>4</v>
      </c>
      <c r="D1326" s="37" t="s">
        <v>2491</v>
      </c>
      <c r="E1326" s="37" t="s">
        <v>3102</v>
      </c>
      <c r="F1326" s="37" t="s">
        <v>3001</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3097</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3070</v>
      </c>
      <c r="B1327" s="40"/>
      <c r="C1327" s="37" t="s">
        <v>4</v>
      </c>
      <c r="D1327" s="37" t="s">
        <v>2491</v>
      </c>
      <c r="E1327" s="37" t="s">
        <v>3401</v>
      </c>
      <c r="F1327" s="37" t="s">
        <v>3067</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3097</v>
      </c>
      <c r="Z1327" s="37"/>
      <c r="AA1327" s="37">
        <f>STOCK[[#This Row],[Costo total]]*STOCK[[#This Row],[Entradas]]</f>
        <v>9.5399999999999991</v>
      </c>
      <c r="AB1327" s="37">
        <f>STOCK[[#This Row],[Stock Actual]]*STOCK[[#This Row],[Costo total]]</f>
        <v>0</v>
      </c>
      <c r="AC1327" s="37"/>
    </row>
    <row r="1328" spans="1:29" s="6" customFormat="1" ht="50" customHeight="1">
      <c r="A1328" s="6" t="s">
        <v>3072</v>
      </c>
      <c r="B1328" s="40"/>
      <c r="C1328" s="37" t="s">
        <v>4</v>
      </c>
      <c r="D1328" s="37" t="s">
        <v>2227</v>
      </c>
      <c r="E1328" s="37" t="s">
        <v>3071</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3097</v>
      </c>
      <c r="Z1328" s="37"/>
      <c r="AA1328" s="37">
        <f>STOCK[[#This Row],[Costo total]]*STOCK[[#This Row],[Entradas]]</f>
        <v>8.73</v>
      </c>
      <c r="AB1328" s="37">
        <f>STOCK[[#This Row],[Stock Actual]]*STOCK[[#This Row],[Costo total]]</f>
        <v>8.73</v>
      </c>
      <c r="AC1328" s="37"/>
    </row>
    <row r="1329" spans="1:29" s="6" customFormat="1" ht="50" customHeight="1">
      <c r="A1329" s="6" t="s">
        <v>3073</v>
      </c>
      <c r="B1329" s="40"/>
      <c r="C1329" s="37" t="s">
        <v>4</v>
      </c>
      <c r="D1329" s="37" t="s">
        <v>2227</v>
      </c>
      <c r="E1329" s="37" t="s">
        <v>3076</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3097</v>
      </c>
      <c r="Z1329" s="37"/>
      <c r="AA1329" s="37">
        <f>STOCK[[#This Row],[Costo total]]*STOCK[[#This Row],[Entradas]]</f>
        <v>17.82</v>
      </c>
      <c r="AB1329" s="37">
        <f>STOCK[[#This Row],[Stock Actual]]*STOCK[[#This Row],[Costo total]]</f>
        <v>17.82</v>
      </c>
      <c r="AC1329" s="37"/>
    </row>
    <row r="1330" spans="1:29" s="6" customFormat="1" ht="50" customHeight="1">
      <c r="A1330" s="6" t="s">
        <v>3074</v>
      </c>
      <c r="B1330" s="40"/>
      <c r="C1330" s="37" t="s">
        <v>4</v>
      </c>
      <c r="D1330" s="37" t="s">
        <v>2218</v>
      </c>
      <c r="E1330" s="37" t="s">
        <v>3077</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3097</v>
      </c>
      <c r="Z1330" s="37"/>
      <c r="AA1330" s="37">
        <f>STOCK[[#This Row],[Costo total]]*STOCK[[#This Row],[Entradas]]</f>
        <v>36.04</v>
      </c>
      <c r="AB1330" s="37">
        <f>STOCK[[#This Row],[Stock Actual]]*STOCK[[#This Row],[Costo total]]</f>
        <v>18.02</v>
      </c>
      <c r="AC1330" s="37"/>
    </row>
    <row r="1331" spans="1:29" s="6" customFormat="1" ht="50" customHeight="1">
      <c r="A1331" s="6" t="s">
        <v>3075</v>
      </c>
      <c r="B1331" s="40"/>
      <c r="C1331" s="37" t="s">
        <v>4</v>
      </c>
      <c r="D1331" s="37" t="s">
        <v>2760</v>
      </c>
      <c r="E1331" s="37" t="s">
        <v>3078</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3097</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3079</v>
      </c>
      <c r="B1332" s="40"/>
      <c r="C1332" s="37" t="s">
        <v>4</v>
      </c>
      <c r="D1332" s="37" t="s">
        <v>2760</v>
      </c>
      <c r="E1332" s="37" t="s">
        <v>3078</v>
      </c>
      <c r="F1332" s="37" t="s">
        <v>243</v>
      </c>
      <c r="G1332" s="37" t="s">
        <v>69</v>
      </c>
      <c r="H1332" s="37">
        <f>STOCK[[#This Row],[Precio Final]]</f>
        <v>20</v>
      </c>
      <c r="I1332" s="37">
        <f>STOCK[[#This Row],[Precio Venta Ideal (x1.5)]]</f>
        <v>12.180000000000001</v>
      </c>
      <c r="J1332" s="38">
        <v>2</v>
      </c>
      <c r="K1332" s="38">
        <f>SUMIFS(VENTAS[Cantidad],VENTAS[Código del producto Vendido],STOCK[[#This Row],[Code]])</f>
        <v>1</v>
      </c>
      <c r="L1332" s="38">
        <f>STOCK[[#This Row],[Entradas]]-STOCK[[#This Row],[Salidas]]</f>
        <v>1</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11.879999999999999</v>
      </c>
      <c r="Y1332" s="37" t="s">
        <v>3097</v>
      </c>
      <c r="Z1332" s="37"/>
      <c r="AA1332" s="37">
        <f>STOCK[[#This Row],[Costo total]]*STOCK[[#This Row],[Entradas]]</f>
        <v>16.240000000000002</v>
      </c>
      <c r="AB1332" s="37">
        <f>STOCK[[#This Row],[Stock Actual]]*STOCK[[#This Row],[Costo total]]</f>
        <v>8.120000000000001</v>
      </c>
      <c r="AC1332" s="37"/>
    </row>
    <row r="1333" spans="1:29" s="6" customFormat="1" ht="50" customHeight="1">
      <c r="A1333" s="6" t="s">
        <v>3080</v>
      </c>
      <c r="B1333" s="40"/>
      <c r="C1333" s="37" t="s">
        <v>4</v>
      </c>
      <c r="D1333" s="37" t="s">
        <v>2760</v>
      </c>
      <c r="E1333" s="37" t="s">
        <v>3078</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3097</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3081</v>
      </c>
      <c r="B1334" s="40"/>
      <c r="C1334" s="37" t="s">
        <v>4</v>
      </c>
      <c r="D1334" s="37" t="s">
        <v>2760</v>
      </c>
      <c r="E1334" s="37" t="s">
        <v>3082</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3097</v>
      </c>
      <c r="Z1334" s="37"/>
      <c r="AA1334" s="37">
        <f>STOCK[[#This Row],[Costo total]]*STOCK[[#This Row],[Entradas]]</f>
        <v>48.570000000000007</v>
      </c>
      <c r="AB1334" s="37">
        <f>STOCK[[#This Row],[Stock Actual]]*STOCK[[#This Row],[Costo total]]</f>
        <v>48.570000000000007</v>
      </c>
      <c r="AC1334" s="37">
        <v>30</v>
      </c>
    </row>
    <row r="1335" spans="1:29" s="6" customFormat="1" ht="50" customHeight="1">
      <c r="A1335" s="6" t="s">
        <v>3083</v>
      </c>
      <c r="B1335" s="40"/>
      <c r="C1335" s="37" t="s">
        <v>4</v>
      </c>
      <c r="D1335" s="37" t="s">
        <v>2760</v>
      </c>
      <c r="E1335" s="37" t="s">
        <v>3082</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3097</v>
      </c>
      <c r="Z1335" s="37"/>
      <c r="AA1335" s="37">
        <f>STOCK[[#This Row],[Costo total]]*STOCK[[#This Row],[Entradas]]</f>
        <v>48.570000000000007</v>
      </c>
      <c r="AB1335" s="37">
        <f>STOCK[[#This Row],[Stock Actual]]*STOCK[[#This Row],[Costo total]]</f>
        <v>48.570000000000007</v>
      </c>
      <c r="AC1335" s="37">
        <v>30</v>
      </c>
    </row>
    <row r="1336" spans="1:29" s="6" customFormat="1" ht="50" customHeight="1">
      <c r="A1336" s="6" t="s">
        <v>3084</v>
      </c>
      <c r="B1336" s="40"/>
      <c r="C1336" s="37" t="s">
        <v>4</v>
      </c>
      <c r="D1336" s="37" t="s">
        <v>2760</v>
      </c>
      <c r="E1336" s="37" t="s">
        <v>3082</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3097</v>
      </c>
      <c r="AA1336" s="6">
        <f>STOCK[[#This Row],[Costo total]]*STOCK[[#This Row],[Entradas]]</f>
        <v>48.570000000000007</v>
      </c>
      <c r="AB1336" s="6">
        <f>STOCK[[#This Row],[Stock Actual]]*STOCK[[#This Row],[Costo total]]</f>
        <v>48.570000000000007</v>
      </c>
      <c r="AC1336" s="6">
        <v>30</v>
      </c>
    </row>
    <row r="1337" spans="1:29" s="6" customFormat="1" ht="50" customHeight="1">
      <c r="A1337" s="6" t="s">
        <v>3086</v>
      </c>
      <c r="B1337" s="40"/>
      <c r="C1337" s="37" t="s">
        <v>4</v>
      </c>
      <c r="D1337" s="37" t="s">
        <v>2760</v>
      </c>
      <c r="E1337" s="37" t="s">
        <v>3085</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3097</v>
      </c>
      <c r="Z1337" s="37"/>
      <c r="AA1337" s="37">
        <f>STOCK[[#This Row],[Costo total]]*STOCK[[#This Row],[Entradas]]</f>
        <v>0</v>
      </c>
      <c r="AB1337" s="37">
        <f>STOCK[[#This Row],[Stock Actual]]*STOCK[[#This Row],[Costo total]]</f>
        <v>0</v>
      </c>
      <c r="AC1337" s="37"/>
    </row>
    <row r="1338" spans="1:29" s="6" customFormat="1" ht="50" customHeight="1">
      <c r="A1338" s="6" t="s">
        <v>3088</v>
      </c>
      <c r="B1338" s="40"/>
      <c r="C1338" s="37" t="s">
        <v>4</v>
      </c>
      <c r="D1338" s="37" t="s">
        <v>2760</v>
      </c>
      <c r="E1338" s="37" t="s">
        <v>3087</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3097</v>
      </c>
      <c r="Z1338" s="37"/>
      <c r="AA1338" s="37">
        <f>STOCK[[#This Row],[Costo total]]*STOCK[[#This Row],[Entradas]]</f>
        <v>14.100000000000001</v>
      </c>
      <c r="AB1338" s="37">
        <f>STOCK[[#This Row],[Stock Actual]]*STOCK[[#This Row],[Costo total]]</f>
        <v>0</v>
      </c>
      <c r="AC1338" s="37"/>
    </row>
    <row r="1339" spans="1:29" s="6" customFormat="1" ht="50" customHeight="1">
      <c r="A1339" s="6" t="s">
        <v>3089</v>
      </c>
      <c r="B1339" s="40"/>
      <c r="C1339" s="37" t="s">
        <v>4</v>
      </c>
      <c r="D1339" s="37" t="s">
        <v>2227</v>
      </c>
      <c r="E1339" s="37" t="s">
        <v>3090</v>
      </c>
      <c r="F1339" s="37" t="s">
        <v>241</v>
      </c>
      <c r="G1339" s="37" t="s">
        <v>69</v>
      </c>
      <c r="H1339" s="37">
        <f>STOCK[[#This Row],[Precio Final]]</f>
        <v>22</v>
      </c>
      <c r="I1339" s="102">
        <f>STOCK[[#This Row],[Precio Venta Ideal (x1.5)]]</f>
        <v>23.145</v>
      </c>
      <c r="J1339" s="38">
        <v>2</v>
      </c>
      <c r="K1339" s="38">
        <f>SUMIFS(VENTAS[Cantidad],VENTAS[Código del producto Vendido],STOCK[[#This Row],[Code]])</f>
        <v>2</v>
      </c>
      <c r="L1339" s="38">
        <f>STOCK[[#This Row],[Entradas]]-STOCK[[#This Row],[Salidas]]</f>
        <v>0</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13.14</v>
      </c>
      <c r="Y1339" s="37" t="s">
        <v>3097</v>
      </c>
      <c r="Z1339" s="37"/>
      <c r="AA1339" s="37">
        <f>STOCK[[#This Row],[Costo total]]*STOCK[[#This Row],[Entradas]]</f>
        <v>30.86</v>
      </c>
      <c r="AB1339" s="37">
        <f>STOCK[[#This Row],[Stock Actual]]*STOCK[[#This Row],[Costo total]]</f>
        <v>0</v>
      </c>
      <c r="AC1339" s="37"/>
    </row>
    <row r="1340" spans="1:29" s="6" customFormat="1" ht="50" customHeight="1">
      <c r="A1340" s="6" t="s">
        <v>3091</v>
      </c>
      <c r="B1340" s="40"/>
      <c r="C1340" s="37" t="s">
        <v>4</v>
      </c>
      <c r="D1340" s="37" t="s">
        <v>2227</v>
      </c>
      <c r="E1340" s="37" t="s">
        <v>3090</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3097</v>
      </c>
      <c r="Z1340" s="37"/>
      <c r="AA1340" s="37">
        <f>STOCK[[#This Row],[Costo total]]*STOCK[[#This Row],[Entradas]]</f>
        <v>30.86</v>
      </c>
      <c r="AB1340" s="37">
        <f>STOCK[[#This Row],[Stock Actual]]*STOCK[[#This Row],[Costo total]]</f>
        <v>30.86</v>
      </c>
      <c r="AC1340" s="37"/>
    </row>
    <row r="1341" spans="1:29" s="6" customFormat="1" ht="50" customHeight="1">
      <c r="A1341" s="6" t="s">
        <v>3092</v>
      </c>
      <c r="B1341" s="40"/>
      <c r="C1341" s="37" t="s">
        <v>4</v>
      </c>
      <c r="D1341" s="37" t="s">
        <v>2227</v>
      </c>
      <c r="E1341" s="37" t="s">
        <v>3090</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3097</v>
      </c>
      <c r="Z1341" s="37"/>
      <c r="AA1341" s="37">
        <f>STOCK[[#This Row],[Costo total]]*STOCK[[#This Row],[Entradas]]</f>
        <v>30.86</v>
      </c>
      <c r="AB1341" s="37">
        <f>STOCK[[#This Row],[Stock Actual]]*STOCK[[#This Row],[Costo total]]</f>
        <v>30.86</v>
      </c>
      <c r="AC1341" s="37"/>
    </row>
    <row r="1342" spans="1:29" s="6" customFormat="1" ht="50" customHeight="1">
      <c r="A1342" s="6" t="s">
        <v>3093</v>
      </c>
      <c r="B1342" s="40"/>
      <c r="C1342" s="37" t="s">
        <v>4</v>
      </c>
      <c r="D1342" s="37" t="s">
        <v>2227</v>
      </c>
      <c r="E1342" s="37" t="s">
        <v>3094</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3097</v>
      </c>
      <c r="Z1342" s="37"/>
      <c r="AA1342" s="37">
        <f>STOCK[[#This Row],[Costo total]]*STOCK[[#This Row],[Entradas]]</f>
        <v>30.14</v>
      </c>
      <c r="AB1342" s="37">
        <f>STOCK[[#This Row],[Stock Actual]]*STOCK[[#This Row],[Costo total]]</f>
        <v>30.14</v>
      </c>
      <c r="AC1342" s="37"/>
    </row>
    <row r="1343" spans="1:29" s="6" customFormat="1" ht="50" customHeight="1">
      <c r="A1343" s="6" t="s">
        <v>3095</v>
      </c>
      <c r="B1343" s="40"/>
      <c r="C1343" s="37" t="s">
        <v>4</v>
      </c>
      <c r="D1343" s="37" t="s">
        <v>2227</v>
      </c>
      <c r="E1343" s="37" t="s">
        <v>3094</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3097</v>
      </c>
      <c r="Z1343" s="37"/>
      <c r="AA1343" s="37">
        <f>STOCK[[#This Row],[Costo total]]*STOCK[[#This Row],[Entradas]]</f>
        <v>30.14</v>
      </c>
      <c r="AB1343" s="37">
        <f>STOCK[[#This Row],[Stock Actual]]*STOCK[[#This Row],[Costo total]]</f>
        <v>30.14</v>
      </c>
      <c r="AC1343" s="37"/>
    </row>
    <row r="1344" spans="1:29" s="6" customFormat="1" ht="50" customHeight="1">
      <c r="A1344" s="6" t="s">
        <v>3096</v>
      </c>
      <c r="B1344" s="40"/>
      <c r="C1344" s="37" t="s">
        <v>4</v>
      </c>
      <c r="D1344" s="37" t="s">
        <v>2227</v>
      </c>
      <c r="E1344" s="37" t="s">
        <v>3094</v>
      </c>
      <c r="F1344" s="37" t="s">
        <v>244</v>
      </c>
      <c r="G1344" s="37" t="s">
        <v>69</v>
      </c>
      <c r="H1344" s="37">
        <f>STOCK[[#This Row],[Precio Final]]</f>
        <v>22</v>
      </c>
      <c r="I1344" s="102">
        <f>STOCK[[#This Row],[Precio Venta Ideal (x1.5)]]</f>
        <v>22.605</v>
      </c>
      <c r="J1344" s="38">
        <v>2</v>
      </c>
      <c r="K1344" s="38">
        <f>SUMIFS(VENTAS[Cantidad],VENTAS[Código del producto Vendido],STOCK[[#This Row],[Code]])</f>
        <v>1</v>
      </c>
      <c r="L1344" s="38">
        <f>STOCK[[#This Row],[Entradas]]-STOCK[[#This Row],[Salidas]]</f>
        <v>1</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6.93</v>
      </c>
      <c r="Y1344" s="37" t="s">
        <v>3097</v>
      </c>
      <c r="Z1344" s="37"/>
      <c r="AA1344" s="37">
        <f>STOCK[[#This Row],[Costo total]]*STOCK[[#This Row],[Entradas]]</f>
        <v>30.14</v>
      </c>
      <c r="AB1344" s="37">
        <f>STOCK[[#This Row],[Stock Actual]]*STOCK[[#This Row],[Costo total]]</f>
        <v>15.07</v>
      </c>
      <c r="AC1344" s="37"/>
    </row>
    <row r="1345" spans="1:29" s="6" customFormat="1" ht="50" customHeight="1">
      <c r="A1345" s="6" t="s">
        <v>3164</v>
      </c>
      <c r="B1345" s="40"/>
      <c r="C1345" s="37" t="s">
        <v>4</v>
      </c>
      <c r="D1345" s="37" t="s">
        <v>2491</v>
      </c>
      <c r="E1345" s="37" t="s">
        <v>3159</v>
      </c>
      <c r="F1345" s="37" t="s">
        <v>250</v>
      </c>
      <c r="G1345" s="37" t="s">
        <v>2599</v>
      </c>
      <c r="H1345" s="37">
        <f>STOCK[[#This Row],[Precio Final]]</f>
        <v>45</v>
      </c>
      <c r="I1345" s="102">
        <f>STOCK[[#This Row],[Precio Venta Ideal (x1.5)]]</f>
        <v>25</v>
      </c>
      <c r="J1345" s="38">
        <v>2</v>
      </c>
      <c r="K1345" s="38">
        <f>SUMIFS(VENTAS[Cantidad],VENTAS[Código del producto Vendido],STOCK[[#This Row],[Code]])</f>
        <v>0</v>
      </c>
      <c r="L1345" s="38">
        <f>STOCK[[#This Row],[Entradas]]-STOCK[[#This Row],[Salidas]]</f>
        <v>2</v>
      </c>
      <c r="M1345" s="37">
        <f>STOCK[[#This Row],[Precio Final]]*10%</f>
        <v>4.5</v>
      </c>
      <c r="N1345" s="37">
        <v>0</v>
      </c>
      <c r="O1345" s="37">
        <v>0</v>
      </c>
      <c r="P1345" s="37">
        <v>18</v>
      </c>
      <c r="Q1345" s="38">
        <v>0</v>
      </c>
      <c r="R1345" s="37">
        <v>0</v>
      </c>
      <c r="S1345" s="37">
        <v>1.65</v>
      </c>
      <c r="T1345" s="37">
        <f>STOCK[[#This Row],[Costo Unitario (USD)]]+STOCK[[#This Row],[Costo Envío (USD)]]+STOCK[[#This Row],[Comisión 10%]]</f>
        <v>24.15</v>
      </c>
      <c r="U1345" s="37">
        <f t="shared" ref="U1345:U1376" si="1">ROUNDUP(T1345,0)</f>
        <v>25</v>
      </c>
      <c r="V1345" s="37">
        <v>45</v>
      </c>
      <c r="W1345" s="37">
        <f>STOCK[[#This Row],[Precio Final]]-STOCK[[#This Row],[Costo total]]</f>
        <v>20.85</v>
      </c>
      <c r="X1345" s="37">
        <f>STOCK[[#This Row],[Ganancia Unitaria]]*STOCK[[#This Row],[Salidas]]</f>
        <v>0</v>
      </c>
      <c r="Y1345" s="37" t="s">
        <v>3160</v>
      </c>
      <c r="Z1345" s="37"/>
      <c r="AA1345" s="37">
        <f>STOCK[[#This Row],[Costo total]]*STOCK[[#This Row],[Entradas]]</f>
        <v>48.3</v>
      </c>
      <c r="AB1345" s="37">
        <f>STOCK[[#This Row],[Stock Actual]]*STOCK[[#This Row],[Costo total]]</f>
        <v>48.3</v>
      </c>
      <c r="AC1345" s="37"/>
    </row>
    <row r="1346" spans="1:29" s="6" customFormat="1" ht="50" customHeight="1">
      <c r="A1346" s="6" t="s">
        <v>3165</v>
      </c>
      <c r="B1346" s="40"/>
      <c r="C1346" s="37" t="s">
        <v>4</v>
      </c>
      <c r="D1346" s="37" t="s">
        <v>2491</v>
      </c>
      <c r="E1346" s="37" t="s">
        <v>3159</v>
      </c>
      <c r="F1346" s="37" t="s">
        <v>549</v>
      </c>
      <c r="G1346" s="37" t="s">
        <v>2599</v>
      </c>
      <c r="H1346" s="37">
        <f>STOCK[[#This Row],[Precio Final]]</f>
        <v>45</v>
      </c>
      <c r="I1346" s="102">
        <f>STOCK[[#This Row],[Precio Venta Ideal (x1.5)]]</f>
        <v>25</v>
      </c>
      <c r="J1346" s="38">
        <v>2</v>
      </c>
      <c r="K1346" s="38">
        <f>SUMIFS(VENTAS[Cantidad],VENTAS[Código del producto Vendido],STOCK[[#This Row],[Code]])</f>
        <v>1</v>
      </c>
      <c r="L1346" s="38">
        <f>STOCK[[#This Row],[Entradas]]-STOCK[[#This Row],[Salidas]]</f>
        <v>1</v>
      </c>
      <c r="M1346" s="37">
        <f>STOCK[[#This Row],[Precio Final]]*10%</f>
        <v>4.5</v>
      </c>
      <c r="N1346" s="37">
        <v>0</v>
      </c>
      <c r="O1346" s="37">
        <v>0</v>
      </c>
      <c r="P1346" s="37">
        <v>18</v>
      </c>
      <c r="Q1346" s="38">
        <v>0</v>
      </c>
      <c r="R1346" s="37">
        <v>0</v>
      </c>
      <c r="S1346" s="37">
        <v>1.65</v>
      </c>
      <c r="T1346" s="37">
        <f>STOCK[[#This Row],[Costo Unitario (USD)]]+STOCK[[#This Row],[Costo Envío (USD)]]+STOCK[[#This Row],[Comisión 10%]]</f>
        <v>24.15</v>
      </c>
      <c r="U1346" s="37">
        <f t="shared" si="1"/>
        <v>25</v>
      </c>
      <c r="V1346" s="37">
        <v>45</v>
      </c>
      <c r="W1346" s="37">
        <f>STOCK[[#This Row],[Precio Final]]-STOCK[[#This Row],[Costo total]]</f>
        <v>20.85</v>
      </c>
      <c r="X1346" s="37">
        <f>STOCK[[#This Row],[Ganancia Unitaria]]*STOCK[[#This Row],[Salidas]]</f>
        <v>20.85</v>
      </c>
      <c r="Y1346" s="37"/>
      <c r="Z1346" s="37"/>
      <c r="AA1346" s="37">
        <f>STOCK[[#This Row],[Costo total]]*STOCK[[#This Row],[Entradas]]</f>
        <v>48.3</v>
      </c>
      <c r="AB1346" s="37">
        <f>STOCK[[#This Row],[Stock Actual]]*STOCK[[#This Row],[Costo total]]</f>
        <v>24.15</v>
      </c>
      <c r="AC1346" s="37"/>
    </row>
    <row r="1347" spans="1:29" s="6" customFormat="1" ht="50" customHeight="1">
      <c r="A1347" s="6" t="s">
        <v>3166</v>
      </c>
      <c r="B1347" s="40"/>
      <c r="C1347" s="37" t="s">
        <v>4</v>
      </c>
      <c r="D1347" s="37" t="s">
        <v>2491</v>
      </c>
      <c r="E1347" s="37" t="s">
        <v>3159</v>
      </c>
      <c r="F1347" s="37" t="s">
        <v>1511</v>
      </c>
      <c r="G1347" s="37" t="s">
        <v>2599</v>
      </c>
      <c r="H1347" s="37">
        <f>STOCK[[#This Row],[Precio Final]]</f>
        <v>45</v>
      </c>
      <c r="I1347" s="102">
        <f>STOCK[[#This Row],[Precio Venta Ideal (x1.5)]]</f>
        <v>25</v>
      </c>
      <c r="J1347" s="38">
        <v>1</v>
      </c>
      <c r="K1347" s="38">
        <f>SUMIFS(VENTAS[Cantidad],VENTAS[Código del producto Vendido],STOCK[[#This Row],[Code]])</f>
        <v>1</v>
      </c>
      <c r="L1347" s="38">
        <f>STOCK[[#This Row],[Entradas]]-STOCK[[#This Row],[Salidas]]</f>
        <v>0</v>
      </c>
      <c r="M1347" s="37">
        <f>STOCK[[#This Row],[Precio Final]]*10%</f>
        <v>4.5</v>
      </c>
      <c r="N1347" s="37">
        <v>0</v>
      </c>
      <c r="O1347" s="37">
        <v>0</v>
      </c>
      <c r="P1347" s="37">
        <v>18</v>
      </c>
      <c r="Q1347" s="38">
        <v>0</v>
      </c>
      <c r="R1347" s="37">
        <v>0</v>
      </c>
      <c r="S1347" s="37">
        <v>1.65</v>
      </c>
      <c r="T1347" s="37">
        <f>STOCK[[#This Row],[Costo Unitario (USD)]]+STOCK[[#This Row],[Costo Envío (USD)]]+STOCK[[#This Row],[Comisión 10%]]</f>
        <v>24.15</v>
      </c>
      <c r="U1347" s="37">
        <f t="shared" si="1"/>
        <v>25</v>
      </c>
      <c r="V1347" s="37">
        <v>45</v>
      </c>
      <c r="W1347" s="37">
        <f>STOCK[[#This Row],[Precio Final]]-STOCK[[#This Row],[Costo total]]</f>
        <v>20.85</v>
      </c>
      <c r="X1347" s="37">
        <f>STOCK[[#This Row],[Ganancia Unitaria]]*STOCK[[#This Row],[Salidas]]</f>
        <v>20.85</v>
      </c>
      <c r="Y1347" s="37"/>
      <c r="Z1347" s="37"/>
      <c r="AA1347" s="37">
        <f>STOCK[[#This Row],[Costo total]]*STOCK[[#This Row],[Entradas]]</f>
        <v>24.15</v>
      </c>
      <c r="AB1347" s="37">
        <f>STOCK[[#This Row],[Stock Actual]]*STOCK[[#This Row],[Costo total]]</f>
        <v>0</v>
      </c>
      <c r="AC1347" s="37"/>
    </row>
    <row r="1348" spans="1:29" s="6" customFormat="1" ht="50" customHeight="1">
      <c r="A1348" s="6" t="s">
        <v>3167</v>
      </c>
      <c r="B1348" s="40"/>
      <c r="C1348" s="37" t="s">
        <v>4</v>
      </c>
      <c r="D1348" s="37" t="s">
        <v>2491</v>
      </c>
      <c r="E1348" s="37" t="s">
        <v>3159</v>
      </c>
      <c r="F1348" s="37" t="s">
        <v>251</v>
      </c>
      <c r="G1348" s="37" t="s">
        <v>2599</v>
      </c>
      <c r="H1348" s="37">
        <f>STOCK[[#This Row],[Precio Final]]</f>
        <v>45</v>
      </c>
      <c r="I1348" s="102">
        <f>STOCK[[#This Row],[Precio Venta Ideal (x1.5)]]</f>
        <v>25</v>
      </c>
      <c r="J1348" s="38">
        <v>2</v>
      </c>
      <c r="K1348" s="38">
        <f>SUMIFS(VENTAS[Cantidad],VENTAS[Código del producto Vendido],STOCK[[#This Row],[Code]])</f>
        <v>0</v>
      </c>
      <c r="L1348" s="38">
        <f>STOCK[[#This Row],[Entradas]]-STOCK[[#This Row],[Salidas]]</f>
        <v>2</v>
      </c>
      <c r="M1348" s="37">
        <f>STOCK[[#This Row],[Precio Final]]*10%</f>
        <v>4.5</v>
      </c>
      <c r="N1348" s="37">
        <v>0</v>
      </c>
      <c r="O1348" s="37">
        <v>0</v>
      </c>
      <c r="P1348" s="37">
        <v>18</v>
      </c>
      <c r="Q1348" s="38">
        <v>0</v>
      </c>
      <c r="R1348" s="37">
        <v>0</v>
      </c>
      <c r="S1348" s="37">
        <v>1.65</v>
      </c>
      <c r="T1348" s="37">
        <f>STOCK[[#This Row],[Costo Unitario (USD)]]+STOCK[[#This Row],[Costo Envío (USD)]]+STOCK[[#This Row],[Comisión 10%]]</f>
        <v>24.15</v>
      </c>
      <c r="U1348" s="37">
        <f t="shared" si="1"/>
        <v>25</v>
      </c>
      <c r="V1348" s="37">
        <v>45</v>
      </c>
      <c r="W1348" s="37">
        <f>STOCK[[#This Row],[Precio Final]]-STOCK[[#This Row],[Costo total]]</f>
        <v>20.85</v>
      </c>
      <c r="X1348" s="37">
        <f>STOCK[[#This Row],[Ganancia Unitaria]]*STOCK[[#This Row],[Salidas]]</f>
        <v>0</v>
      </c>
      <c r="Y1348" s="37"/>
      <c r="Z1348" s="37"/>
      <c r="AA1348" s="37">
        <f>STOCK[[#This Row],[Costo total]]*STOCK[[#This Row],[Entradas]]</f>
        <v>48.3</v>
      </c>
      <c r="AB1348" s="37">
        <f>STOCK[[#This Row],[Stock Actual]]*STOCK[[#This Row],[Costo total]]</f>
        <v>48.3</v>
      </c>
      <c r="AC1348" s="37"/>
    </row>
    <row r="1349" spans="1:29" s="6" customFormat="1" ht="50" customHeight="1">
      <c r="A1349" s="6" t="s">
        <v>3168</v>
      </c>
      <c r="B1349" s="40"/>
      <c r="C1349" s="37" t="s">
        <v>4</v>
      </c>
      <c r="D1349" s="37" t="s">
        <v>2491</v>
      </c>
      <c r="E1349" s="37" t="s">
        <v>3161</v>
      </c>
      <c r="F1349" s="37" t="s">
        <v>250</v>
      </c>
      <c r="G1349" s="37" t="s">
        <v>2599</v>
      </c>
      <c r="H1349" s="37">
        <f>STOCK[[#This Row],[Precio Final]]</f>
        <v>35</v>
      </c>
      <c r="I1349" s="102">
        <f>STOCK[[#This Row],[Precio Venta Ideal (x1.5)]]</f>
        <v>16</v>
      </c>
      <c r="J1349" s="38">
        <v>1</v>
      </c>
      <c r="K1349" s="38">
        <f>SUMIFS(VENTAS[Cantidad],VENTAS[Código del producto Vendido],STOCK[[#This Row],[Code]])</f>
        <v>0</v>
      </c>
      <c r="L1349" s="38">
        <f>STOCK[[#This Row],[Entradas]]-STOCK[[#This Row],[Salidas]]</f>
        <v>1</v>
      </c>
      <c r="M1349" s="37">
        <f>STOCK[[#This Row],[Precio Final]]*10%</f>
        <v>3.5</v>
      </c>
      <c r="N1349" s="37">
        <v>0</v>
      </c>
      <c r="O1349" s="37">
        <v>0</v>
      </c>
      <c r="P1349" s="37">
        <v>10.5</v>
      </c>
      <c r="Q1349" s="38">
        <v>0</v>
      </c>
      <c r="R1349" s="37">
        <v>0</v>
      </c>
      <c r="S1349" s="37">
        <v>1.65</v>
      </c>
      <c r="T1349" s="37">
        <f>STOCK[[#This Row],[Costo Unitario (USD)]]+STOCK[[#This Row],[Costo Envío (USD)]]+STOCK[[#This Row],[Comisión 10%]]</f>
        <v>15.65</v>
      </c>
      <c r="U1349" s="37">
        <f t="shared" si="1"/>
        <v>16</v>
      </c>
      <c r="V1349" s="37">
        <v>35</v>
      </c>
      <c r="W1349" s="37">
        <f>STOCK[[#This Row],[Precio Final]]-STOCK[[#This Row],[Costo total]]</f>
        <v>19.350000000000001</v>
      </c>
      <c r="X1349" s="37">
        <f>STOCK[[#This Row],[Ganancia Unitaria]]*STOCK[[#This Row],[Salidas]]</f>
        <v>0</v>
      </c>
      <c r="Y1349" s="37"/>
      <c r="Z1349" s="37"/>
      <c r="AA1349" s="37">
        <f>STOCK[[#This Row],[Costo total]]*STOCK[[#This Row],[Entradas]]</f>
        <v>15.65</v>
      </c>
      <c r="AB1349" s="37">
        <f>STOCK[[#This Row],[Stock Actual]]*STOCK[[#This Row],[Costo total]]</f>
        <v>15.65</v>
      </c>
      <c r="AC1349" s="37"/>
    </row>
    <row r="1350" spans="1:29" s="6" customFormat="1" ht="50" customHeight="1">
      <c r="A1350" s="6" t="s">
        <v>3169</v>
      </c>
      <c r="B1350" s="40"/>
      <c r="C1350" s="37" t="s">
        <v>4</v>
      </c>
      <c r="D1350" s="37" t="s">
        <v>2491</v>
      </c>
      <c r="E1350" s="37" t="s">
        <v>3161</v>
      </c>
      <c r="F1350" s="37" t="s">
        <v>252</v>
      </c>
      <c r="G1350" s="37" t="s">
        <v>2599</v>
      </c>
      <c r="H1350" s="37">
        <f>STOCK[[#This Row],[Precio Final]]</f>
        <v>35</v>
      </c>
      <c r="I1350" s="102">
        <f>STOCK[[#This Row],[Precio Venta Ideal (x1.5)]]</f>
        <v>16</v>
      </c>
      <c r="J1350" s="38">
        <v>2</v>
      </c>
      <c r="K1350" s="38">
        <f>SUMIFS(VENTAS[Cantidad],VENTAS[Código del producto Vendido],STOCK[[#This Row],[Code]])</f>
        <v>0</v>
      </c>
      <c r="L1350" s="38">
        <f>STOCK[[#This Row],[Entradas]]-STOCK[[#This Row],[Salidas]]</f>
        <v>2</v>
      </c>
      <c r="M1350" s="37">
        <f>STOCK[[#This Row],[Precio Final]]*10%</f>
        <v>3.5</v>
      </c>
      <c r="N1350" s="37">
        <v>0</v>
      </c>
      <c r="O1350" s="37">
        <v>0</v>
      </c>
      <c r="P1350" s="37">
        <v>10.5</v>
      </c>
      <c r="Q1350" s="38">
        <v>0</v>
      </c>
      <c r="R1350" s="37">
        <v>0</v>
      </c>
      <c r="S1350" s="37">
        <v>1.65</v>
      </c>
      <c r="T1350" s="37">
        <f>STOCK[[#This Row],[Costo Unitario (USD)]]+STOCK[[#This Row],[Costo Envío (USD)]]+STOCK[[#This Row],[Comisión 10%]]</f>
        <v>15.65</v>
      </c>
      <c r="U1350" s="37">
        <f t="shared" si="1"/>
        <v>16</v>
      </c>
      <c r="V1350" s="37">
        <v>35</v>
      </c>
      <c r="W1350" s="37">
        <f>STOCK[[#This Row],[Precio Final]]-STOCK[[#This Row],[Costo total]]</f>
        <v>19.350000000000001</v>
      </c>
      <c r="X1350" s="37">
        <f>STOCK[[#This Row],[Ganancia Unitaria]]*STOCK[[#This Row],[Salidas]]</f>
        <v>0</v>
      </c>
      <c r="Y1350" s="37"/>
      <c r="Z1350" s="37"/>
      <c r="AA1350" s="37">
        <f>STOCK[[#This Row],[Costo total]]*STOCK[[#This Row],[Entradas]]</f>
        <v>31.3</v>
      </c>
      <c r="AB1350" s="37">
        <f>STOCK[[#This Row],[Stock Actual]]*STOCK[[#This Row],[Costo total]]</f>
        <v>31.3</v>
      </c>
      <c r="AC1350" s="37"/>
    </row>
    <row r="1351" spans="1:29" s="6" customFormat="1" ht="50" customHeight="1">
      <c r="A1351" s="6" t="s">
        <v>3170</v>
      </c>
      <c r="B1351" s="40"/>
      <c r="C1351" s="37" t="s">
        <v>4</v>
      </c>
      <c r="D1351" s="37" t="s">
        <v>2491</v>
      </c>
      <c r="E1351" s="37" t="s">
        <v>3161</v>
      </c>
      <c r="F1351" s="37" t="s">
        <v>3001</v>
      </c>
      <c r="G1351" s="37" t="s">
        <v>2599</v>
      </c>
      <c r="H1351" s="37">
        <f>STOCK[[#This Row],[Precio Final]]</f>
        <v>35</v>
      </c>
      <c r="I1351" s="102">
        <f>STOCK[[#This Row],[Precio Venta Ideal (x1.5)]]</f>
        <v>16</v>
      </c>
      <c r="J1351" s="38">
        <v>2</v>
      </c>
      <c r="K1351" s="38">
        <f>SUMIFS(VENTAS[Cantidad],VENTAS[Código del producto Vendido],STOCK[[#This Row],[Code]])</f>
        <v>0</v>
      </c>
      <c r="L1351" s="38">
        <f>STOCK[[#This Row],[Entradas]]-STOCK[[#This Row],[Salidas]]</f>
        <v>2</v>
      </c>
      <c r="M1351" s="37">
        <f>STOCK[[#This Row],[Precio Final]]*10%</f>
        <v>3.5</v>
      </c>
      <c r="N1351" s="37">
        <v>0</v>
      </c>
      <c r="O1351" s="37">
        <v>0</v>
      </c>
      <c r="P1351" s="37">
        <v>10.5</v>
      </c>
      <c r="Q1351" s="38">
        <v>0</v>
      </c>
      <c r="R1351" s="37">
        <v>0</v>
      </c>
      <c r="S1351" s="37">
        <v>1.65</v>
      </c>
      <c r="T1351" s="37">
        <f>STOCK[[#This Row],[Costo Unitario (USD)]]+STOCK[[#This Row],[Costo Envío (USD)]]+STOCK[[#This Row],[Comisión 10%]]</f>
        <v>15.65</v>
      </c>
      <c r="U1351" s="37">
        <f t="shared" si="1"/>
        <v>16</v>
      </c>
      <c r="V1351" s="37">
        <v>35</v>
      </c>
      <c r="W1351" s="37">
        <f>STOCK[[#This Row],[Precio Final]]-STOCK[[#This Row],[Costo total]]</f>
        <v>19.350000000000001</v>
      </c>
      <c r="X1351" s="37">
        <f>STOCK[[#This Row],[Ganancia Unitaria]]*STOCK[[#This Row],[Salidas]]</f>
        <v>0</v>
      </c>
      <c r="Y1351" s="37"/>
      <c r="Z1351" s="37"/>
      <c r="AA1351" s="37">
        <f>STOCK[[#This Row],[Costo total]]*STOCK[[#This Row],[Entradas]]</f>
        <v>31.3</v>
      </c>
      <c r="AB1351" s="37">
        <f>STOCK[[#This Row],[Stock Actual]]*STOCK[[#This Row],[Costo total]]</f>
        <v>31.3</v>
      </c>
      <c r="AC1351" s="37"/>
    </row>
    <row r="1352" spans="1:29" s="6" customFormat="1" ht="50" customHeight="1">
      <c r="A1352" s="6" t="s">
        <v>3171</v>
      </c>
      <c r="B1352" s="40"/>
      <c r="C1352" s="37" t="s">
        <v>4</v>
      </c>
      <c r="D1352" s="37" t="s">
        <v>2491</v>
      </c>
      <c r="E1352" s="37" t="s">
        <v>3187</v>
      </c>
      <c r="F1352" s="37" t="s">
        <v>250</v>
      </c>
      <c r="G1352" s="37" t="s">
        <v>2599</v>
      </c>
      <c r="H1352" s="37">
        <f>STOCK[[#This Row],[Precio Final]]</f>
        <v>35</v>
      </c>
      <c r="I1352" s="102">
        <f>STOCK[[#This Row],[Precio Venta Ideal (x1.5)]]</f>
        <v>14</v>
      </c>
      <c r="J1352" s="38">
        <v>2</v>
      </c>
      <c r="K1352" s="38">
        <f>SUMIFS(VENTAS[Cantidad],VENTAS[Código del producto Vendido],STOCK[[#This Row],[Code]])</f>
        <v>0</v>
      </c>
      <c r="L1352" s="38">
        <f>STOCK[[#This Row],[Entradas]]-STOCK[[#This Row],[Salidas]]</f>
        <v>2</v>
      </c>
      <c r="M1352" s="37">
        <f>STOCK[[#This Row],[Precio Final]]*10%</f>
        <v>3.5</v>
      </c>
      <c r="N1352" s="37">
        <v>0</v>
      </c>
      <c r="O1352" s="37">
        <v>0</v>
      </c>
      <c r="P1352" s="37">
        <v>8.75</v>
      </c>
      <c r="Q1352" s="38">
        <v>0</v>
      </c>
      <c r="R1352" s="37">
        <v>0</v>
      </c>
      <c r="S1352" s="37">
        <v>1.65</v>
      </c>
      <c r="T1352" s="37">
        <f>STOCK[[#This Row],[Costo Unitario (USD)]]+STOCK[[#This Row],[Costo Envío (USD)]]+STOCK[[#This Row],[Comisión 10%]]</f>
        <v>13.9</v>
      </c>
      <c r="U1352" s="37">
        <f t="shared" si="1"/>
        <v>14</v>
      </c>
      <c r="V1352" s="37">
        <v>35</v>
      </c>
      <c r="W1352" s="37">
        <f>STOCK[[#This Row],[Precio Final]]-STOCK[[#This Row],[Costo total]]</f>
        <v>21.1</v>
      </c>
      <c r="X1352" s="37">
        <f>STOCK[[#This Row],[Ganancia Unitaria]]*STOCK[[#This Row],[Salidas]]</f>
        <v>0</v>
      </c>
      <c r="Y1352" s="37"/>
      <c r="Z1352" s="37"/>
      <c r="AA1352" s="37">
        <f>STOCK[[#This Row],[Costo total]]*STOCK[[#This Row],[Entradas]]</f>
        <v>27.8</v>
      </c>
      <c r="AB1352" s="37">
        <f>STOCK[[#This Row],[Stock Actual]]*STOCK[[#This Row],[Costo total]]</f>
        <v>27.8</v>
      </c>
      <c r="AC1352" s="37"/>
    </row>
    <row r="1353" spans="1:29" s="6" customFormat="1" ht="50" customHeight="1">
      <c r="A1353" s="6" t="s">
        <v>3172</v>
      </c>
      <c r="B1353" s="40"/>
      <c r="C1353" s="37" t="s">
        <v>4</v>
      </c>
      <c r="D1353" s="37" t="s">
        <v>2491</v>
      </c>
      <c r="E1353" s="37" t="s">
        <v>3187</v>
      </c>
      <c r="F1353" s="37" t="s">
        <v>549</v>
      </c>
      <c r="G1353" s="37" t="s">
        <v>2599</v>
      </c>
      <c r="H1353" s="37">
        <f>STOCK[[#This Row],[Precio Final]]</f>
        <v>35</v>
      </c>
      <c r="I1353" s="102">
        <f>STOCK[[#This Row],[Precio Venta Ideal (x1.5)]]</f>
        <v>14</v>
      </c>
      <c r="J1353" s="38">
        <v>2</v>
      </c>
      <c r="K1353" s="38">
        <f>SUMIFS(VENTAS[Cantidad],VENTAS[Código del producto Vendido],STOCK[[#This Row],[Code]])</f>
        <v>0</v>
      </c>
      <c r="L1353" s="38">
        <f>STOCK[[#This Row],[Entradas]]-STOCK[[#This Row],[Salidas]]</f>
        <v>2</v>
      </c>
      <c r="M1353" s="37">
        <f>STOCK[[#This Row],[Precio Final]]*10%</f>
        <v>3.5</v>
      </c>
      <c r="N1353" s="37">
        <v>0</v>
      </c>
      <c r="O1353" s="37">
        <v>0</v>
      </c>
      <c r="P1353" s="37">
        <v>8.75</v>
      </c>
      <c r="Q1353" s="38">
        <v>0</v>
      </c>
      <c r="R1353" s="37">
        <v>0</v>
      </c>
      <c r="S1353" s="37">
        <v>1.65</v>
      </c>
      <c r="T1353" s="37">
        <f>STOCK[[#This Row],[Costo Unitario (USD)]]+STOCK[[#This Row],[Costo Envío (USD)]]+STOCK[[#This Row],[Comisión 10%]]</f>
        <v>13.9</v>
      </c>
      <c r="U1353" s="37">
        <f t="shared" si="1"/>
        <v>14</v>
      </c>
      <c r="V1353" s="37">
        <v>35</v>
      </c>
      <c r="W1353" s="37">
        <f>STOCK[[#This Row],[Precio Final]]-STOCK[[#This Row],[Costo total]]</f>
        <v>21.1</v>
      </c>
      <c r="X1353" s="37">
        <f>STOCK[[#This Row],[Ganancia Unitaria]]*STOCK[[#This Row],[Salidas]]</f>
        <v>0</v>
      </c>
      <c r="Y1353" s="37"/>
      <c r="Z1353" s="37"/>
      <c r="AA1353" s="37">
        <f>STOCK[[#This Row],[Costo total]]*STOCK[[#This Row],[Entradas]]</f>
        <v>27.8</v>
      </c>
      <c r="AB1353" s="37">
        <f>STOCK[[#This Row],[Stock Actual]]*STOCK[[#This Row],[Costo total]]</f>
        <v>27.8</v>
      </c>
      <c r="AC1353" s="37"/>
    </row>
    <row r="1354" spans="1:29" s="6" customFormat="1" ht="50" customHeight="1">
      <c r="A1354" s="6" t="s">
        <v>3173</v>
      </c>
      <c r="B1354" s="40"/>
      <c r="C1354" s="37" t="s">
        <v>4</v>
      </c>
      <c r="D1354" s="37" t="s">
        <v>2491</v>
      </c>
      <c r="E1354" s="37" t="s">
        <v>3187</v>
      </c>
      <c r="F1354" s="37" t="s">
        <v>252</v>
      </c>
      <c r="G1354" s="37" t="s">
        <v>2599</v>
      </c>
      <c r="H1354" s="37">
        <f>STOCK[[#This Row],[Precio Final]]</f>
        <v>35</v>
      </c>
      <c r="I1354" s="102">
        <f>STOCK[[#This Row],[Precio Venta Ideal (x1.5)]]</f>
        <v>14</v>
      </c>
      <c r="J1354" s="38">
        <v>2</v>
      </c>
      <c r="K1354" s="38">
        <f>SUMIFS(VENTAS[Cantidad],VENTAS[Código del producto Vendido],STOCK[[#This Row],[Code]])</f>
        <v>1</v>
      </c>
      <c r="L1354" s="38">
        <f>STOCK[[#This Row],[Entradas]]-STOCK[[#This Row],[Salidas]]</f>
        <v>1</v>
      </c>
      <c r="M1354" s="37">
        <f>STOCK[[#This Row],[Precio Final]]*10%</f>
        <v>3.5</v>
      </c>
      <c r="N1354" s="37">
        <v>0</v>
      </c>
      <c r="O1354" s="37">
        <v>0</v>
      </c>
      <c r="P1354" s="37">
        <v>8.75</v>
      </c>
      <c r="Q1354" s="38">
        <v>0</v>
      </c>
      <c r="R1354" s="37">
        <v>0</v>
      </c>
      <c r="S1354" s="37">
        <v>1.65</v>
      </c>
      <c r="T1354" s="37">
        <f>STOCK[[#This Row],[Costo Unitario (USD)]]+STOCK[[#This Row],[Costo Envío (USD)]]+STOCK[[#This Row],[Comisión 10%]]</f>
        <v>13.9</v>
      </c>
      <c r="U1354" s="37">
        <f t="shared" si="1"/>
        <v>14</v>
      </c>
      <c r="V1354" s="37">
        <v>35</v>
      </c>
      <c r="W1354" s="37">
        <f>STOCK[[#This Row],[Precio Final]]-STOCK[[#This Row],[Costo total]]</f>
        <v>21.1</v>
      </c>
      <c r="X1354" s="37">
        <f>STOCK[[#This Row],[Ganancia Unitaria]]*STOCK[[#This Row],[Salidas]]</f>
        <v>21.1</v>
      </c>
      <c r="Y1354" s="37"/>
      <c r="Z1354" s="37"/>
      <c r="AA1354" s="37">
        <f>STOCK[[#This Row],[Costo total]]*STOCK[[#This Row],[Entradas]]</f>
        <v>27.8</v>
      </c>
      <c r="AB1354" s="37">
        <f>STOCK[[#This Row],[Stock Actual]]*STOCK[[#This Row],[Costo total]]</f>
        <v>13.9</v>
      </c>
      <c r="AC1354" s="37"/>
    </row>
    <row r="1355" spans="1:29" s="6" customFormat="1" ht="50" customHeight="1">
      <c r="A1355" s="6" t="s">
        <v>3174</v>
      </c>
      <c r="B1355" s="40"/>
      <c r="C1355" s="37" t="s">
        <v>4</v>
      </c>
      <c r="D1355" s="37" t="s">
        <v>2491</v>
      </c>
      <c r="E1355" s="37" t="s">
        <v>3162</v>
      </c>
      <c r="F1355" s="37" t="s">
        <v>250</v>
      </c>
      <c r="G1355" s="37" t="s">
        <v>2599</v>
      </c>
      <c r="H1355" s="37">
        <f>STOCK[[#This Row],[Precio Final]]</f>
        <v>20</v>
      </c>
      <c r="I1355" s="102">
        <f>STOCK[[#This Row],[Precio Venta Ideal (x1.5)]]</f>
        <v>9</v>
      </c>
      <c r="J1355" s="38">
        <v>2</v>
      </c>
      <c r="K1355" s="38">
        <f>SUMIFS(VENTAS[Cantidad],VENTAS[Código del producto Vendido],STOCK[[#This Row],[Code]])</f>
        <v>0</v>
      </c>
      <c r="L1355" s="38">
        <f>STOCK[[#This Row],[Entradas]]-STOCK[[#This Row],[Salidas]]</f>
        <v>2</v>
      </c>
      <c r="M1355" s="37">
        <f>STOCK[[#This Row],[Precio Final]]*10%</f>
        <v>2</v>
      </c>
      <c r="N1355" s="37">
        <v>0</v>
      </c>
      <c r="O1355" s="37">
        <v>0</v>
      </c>
      <c r="P1355" s="37">
        <v>5</v>
      </c>
      <c r="Q1355" s="38">
        <v>0</v>
      </c>
      <c r="R1355" s="37">
        <v>0</v>
      </c>
      <c r="S1355" s="37">
        <v>1.65</v>
      </c>
      <c r="T1355" s="37">
        <f>STOCK[[#This Row],[Costo Unitario (USD)]]+STOCK[[#This Row],[Costo Envío (USD)]]+STOCK[[#This Row],[Comisión 10%]]</f>
        <v>8.65</v>
      </c>
      <c r="U1355" s="37">
        <f t="shared" si="1"/>
        <v>9</v>
      </c>
      <c r="V1355" s="37">
        <v>20</v>
      </c>
      <c r="W1355" s="37">
        <f>STOCK[[#This Row],[Precio Final]]-STOCK[[#This Row],[Costo total]]</f>
        <v>11.35</v>
      </c>
      <c r="X1355" s="37">
        <f>STOCK[[#This Row],[Ganancia Unitaria]]*STOCK[[#This Row],[Salidas]]</f>
        <v>0</v>
      </c>
      <c r="Y1355" s="37"/>
      <c r="Z1355" s="37"/>
      <c r="AA1355" s="37">
        <f>STOCK[[#This Row],[Costo total]]*STOCK[[#This Row],[Entradas]]</f>
        <v>17.3</v>
      </c>
      <c r="AB1355" s="37">
        <f>STOCK[[#This Row],[Stock Actual]]*STOCK[[#This Row],[Costo total]]</f>
        <v>17.3</v>
      </c>
      <c r="AC1355" s="37"/>
    </row>
    <row r="1356" spans="1:29" s="6" customFormat="1" ht="50" customHeight="1">
      <c r="A1356" s="6" t="s">
        <v>3175</v>
      </c>
      <c r="B1356" s="40"/>
      <c r="C1356" s="37" t="s">
        <v>4</v>
      </c>
      <c r="D1356" s="37" t="s">
        <v>2491</v>
      </c>
      <c r="E1356" s="37" t="s">
        <v>3162</v>
      </c>
      <c r="F1356" s="37" t="s">
        <v>549</v>
      </c>
      <c r="G1356" s="37" t="s">
        <v>2599</v>
      </c>
      <c r="H1356" s="37">
        <f>STOCK[[#This Row],[Precio Final]]</f>
        <v>20</v>
      </c>
      <c r="I1356" s="102">
        <f>STOCK[[#This Row],[Precio Venta Ideal (x1.5)]]</f>
        <v>9</v>
      </c>
      <c r="J1356" s="38">
        <v>2</v>
      </c>
      <c r="K1356" s="38">
        <f>SUMIFS(VENTAS[Cantidad],VENTAS[Código del producto Vendido],STOCK[[#This Row],[Code]])</f>
        <v>1</v>
      </c>
      <c r="L1356" s="38">
        <f>STOCK[[#This Row],[Entradas]]-STOCK[[#This Row],[Salidas]]</f>
        <v>1</v>
      </c>
      <c r="M1356" s="37">
        <f>STOCK[[#This Row],[Precio Final]]*10%</f>
        <v>2</v>
      </c>
      <c r="N1356" s="37">
        <v>0</v>
      </c>
      <c r="O1356" s="37">
        <v>0</v>
      </c>
      <c r="P1356" s="37">
        <v>5</v>
      </c>
      <c r="Q1356" s="38">
        <v>0</v>
      </c>
      <c r="R1356" s="37">
        <v>0</v>
      </c>
      <c r="S1356" s="37">
        <v>1.65</v>
      </c>
      <c r="T1356" s="37">
        <f>STOCK[[#This Row],[Costo Unitario (USD)]]+STOCK[[#This Row],[Costo Envío (USD)]]+STOCK[[#This Row],[Comisión 10%]]</f>
        <v>8.65</v>
      </c>
      <c r="U1356" s="37">
        <f t="shared" si="1"/>
        <v>9</v>
      </c>
      <c r="V1356" s="37">
        <v>20</v>
      </c>
      <c r="W1356" s="37">
        <f>STOCK[[#This Row],[Precio Final]]-STOCK[[#This Row],[Costo total]]</f>
        <v>11.35</v>
      </c>
      <c r="X1356" s="37">
        <f>STOCK[[#This Row],[Ganancia Unitaria]]*STOCK[[#This Row],[Salidas]]</f>
        <v>11.35</v>
      </c>
      <c r="Y1356" s="37"/>
      <c r="Z1356" s="37"/>
      <c r="AA1356" s="37">
        <f>STOCK[[#This Row],[Costo total]]*STOCK[[#This Row],[Entradas]]</f>
        <v>17.3</v>
      </c>
      <c r="AB1356" s="37">
        <f>STOCK[[#This Row],[Stock Actual]]*STOCK[[#This Row],[Costo total]]</f>
        <v>8.65</v>
      </c>
      <c r="AC1356" s="37"/>
    </row>
    <row r="1357" spans="1:29" s="6" customFormat="1" ht="50" customHeight="1">
      <c r="A1357" s="6" t="s">
        <v>3176</v>
      </c>
      <c r="B1357" s="40"/>
      <c r="C1357" s="37" t="s">
        <v>4</v>
      </c>
      <c r="D1357" s="37" t="s">
        <v>2491</v>
      </c>
      <c r="E1357" s="37" t="s">
        <v>3162</v>
      </c>
      <c r="F1357" s="37" t="s">
        <v>3188</v>
      </c>
      <c r="G1357" s="37" t="s">
        <v>2599</v>
      </c>
      <c r="H1357" s="37">
        <f>STOCK[[#This Row],[Precio Final]]</f>
        <v>20</v>
      </c>
      <c r="I1357" s="102">
        <f>STOCK[[#This Row],[Precio Venta Ideal (x1.5)]]</f>
        <v>9</v>
      </c>
      <c r="J1357" s="38">
        <v>2</v>
      </c>
      <c r="K1357" s="38">
        <f>SUMIFS(VENTAS[Cantidad],VENTAS[Código del producto Vendido],STOCK[[#This Row],[Code]])</f>
        <v>0</v>
      </c>
      <c r="L1357" s="38">
        <f>STOCK[[#This Row],[Entradas]]-STOCK[[#This Row],[Salidas]]</f>
        <v>2</v>
      </c>
      <c r="M1357" s="37">
        <f>STOCK[[#This Row],[Precio Final]]*10%</f>
        <v>2</v>
      </c>
      <c r="N1357" s="37">
        <v>0</v>
      </c>
      <c r="O1357" s="37">
        <v>0</v>
      </c>
      <c r="P1357" s="37">
        <v>5</v>
      </c>
      <c r="Q1357" s="38">
        <v>0</v>
      </c>
      <c r="R1357" s="37">
        <v>0</v>
      </c>
      <c r="S1357" s="37">
        <v>1.65</v>
      </c>
      <c r="T1357" s="37">
        <f>STOCK[[#This Row],[Costo Unitario (USD)]]+STOCK[[#This Row],[Costo Envío (USD)]]+STOCK[[#This Row],[Comisión 10%]]</f>
        <v>8.65</v>
      </c>
      <c r="U1357" s="37">
        <f t="shared" si="1"/>
        <v>9</v>
      </c>
      <c r="V1357" s="37">
        <v>20</v>
      </c>
      <c r="W1357" s="37">
        <f>STOCK[[#This Row],[Precio Final]]-STOCK[[#This Row],[Costo total]]</f>
        <v>11.35</v>
      </c>
      <c r="X1357" s="37">
        <f>STOCK[[#This Row],[Ganancia Unitaria]]*STOCK[[#This Row],[Salidas]]</f>
        <v>0</v>
      </c>
      <c r="Y1357" s="37"/>
      <c r="Z1357" s="37"/>
      <c r="AA1357" s="37">
        <f>STOCK[[#This Row],[Costo total]]*STOCK[[#This Row],[Entradas]]</f>
        <v>17.3</v>
      </c>
      <c r="AB1357" s="37">
        <f>STOCK[[#This Row],[Stock Actual]]*STOCK[[#This Row],[Costo total]]</f>
        <v>17.3</v>
      </c>
      <c r="AC1357" s="37"/>
    </row>
    <row r="1358" spans="1:29" s="6" customFormat="1" ht="50" customHeight="1">
      <c r="A1358" s="6" t="s">
        <v>3177</v>
      </c>
      <c r="B1358" s="40"/>
      <c r="C1358" s="37" t="s">
        <v>4</v>
      </c>
      <c r="D1358" s="37" t="s">
        <v>2491</v>
      </c>
      <c r="E1358" s="37" t="s">
        <v>3162</v>
      </c>
      <c r="F1358" s="37" t="s">
        <v>3001</v>
      </c>
      <c r="G1358" s="37" t="s">
        <v>2599</v>
      </c>
      <c r="H1358" s="37">
        <f>STOCK[[#This Row],[Precio Final]]</f>
        <v>20</v>
      </c>
      <c r="I1358" s="102">
        <f>STOCK[[#This Row],[Precio Venta Ideal (x1.5)]]</f>
        <v>9</v>
      </c>
      <c r="J1358" s="38">
        <v>2</v>
      </c>
      <c r="K1358" s="38">
        <f>SUMIFS(VENTAS[Cantidad],VENTAS[Código del producto Vendido],STOCK[[#This Row],[Code]])</f>
        <v>0</v>
      </c>
      <c r="L1358" s="38">
        <f>STOCK[[#This Row],[Entradas]]-STOCK[[#This Row],[Salidas]]</f>
        <v>2</v>
      </c>
      <c r="M1358" s="37">
        <f>STOCK[[#This Row],[Precio Final]]*10%</f>
        <v>2</v>
      </c>
      <c r="N1358" s="37">
        <v>0</v>
      </c>
      <c r="O1358" s="37">
        <v>0</v>
      </c>
      <c r="P1358" s="37">
        <v>5</v>
      </c>
      <c r="Q1358" s="38">
        <v>0</v>
      </c>
      <c r="R1358" s="37">
        <v>0</v>
      </c>
      <c r="S1358" s="37">
        <v>1.65</v>
      </c>
      <c r="T1358" s="37">
        <f>STOCK[[#This Row],[Costo Unitario (USD)]]+STOCK[[#This Row],[Costo Envío (USD)]]+STOCK[[#This Row],[Comisión 10%]]</f>
        <v>8.65</v>
      </c>
      <c r="U1358" s="37">
        <f t="shared" si="1"/>
        <v>9</v>
      </c>
      <c r="V1358" s="37">
        <v>20</v>
      </c>
      <c r="W1358" s="37">
        <f>STOCK[[#This Row],[Precio Final]]-STOCK[[#This Row],[Costo total]]</f>
        <v>11.35</v>
      </c>
      <c r="X1358" s="37">
        <f>STOCK[[#This Row],[Ganancia Unitaria]]*STOCK[[#This Row],[Salidas]]</f>
        <v>0</v>
      </c>
      <c r="Y1358" s="37"/>
      <c r="Z1358" s="37"/>
      <c r="AA1358" s="37">
        <f>STOCK[[#This Row],[Costo total]]*STOCK[[#This Row],[Entradas]]</f>
        <v>17.3</v>
      </c>
      <c r="AB1358" s="37">
        <f>STOCK[[#This Row],[Stock Actual]]*STOCK[[#This Row],[Costo total]]</f>
        <v>17.3</v>
      </c>
      <c r="AC1358" s="37"/>
    </row>
    <row r="1359" spans="1:29" s="6" customFormat="1" ht="50" customHeight="1">
      <c r="A1359" s="6" t="s">
        <v>3178</v>
      </c>
      <c r="B1359" s="40"/>
      <c r="C1359" s="37" t="s">
        <v>4</v>
      </c>
      <c r="D1359" s="37" t="s">
        <v>2491</v>
      </c>
      <c r="E1359" s="37" t="s">
        <v>3189</v>
      </c>
      <c r="F1359" s="37" t="s">
        <v>250</v>
      </c>
      <c r="G1359" s="37" t="s">
        <v>2599</v>
      </c>
      <c r="H1359" s="37">
        <f>STOCK[[#This Row],[Precio Final]]</f>
        <v>30</v>
      </c>
      <c r="I1359" s="102">
        <f>STOCK[[#This Row],[Precio Venta Ideal (x1.5)]]</f>
        <v>14</v>
      </c>
      <c r="J1359" s="38">
        <v>1</v>
      </c>
      <c r="K1359" s="38">
        <f>SUMIFS(VENTAS[Cantidad],VENTAS[Código del producto Vendido],STOCK[[#This Row],[Code]])</f>
        <v>0</v>
      </c>
      <c r="L1359" s="38">
        <f>STOCK[[#This Row],[Entradas]]-STOCK[[#This Row],[Salidas]]</f>
        <v>1</v>
      </c>
      <c r="M1359" s="37">
        <f>STOCK[[#This Row],[Precio Final]]*10%</f>
        <v>3</v>
      </c>
      <c r="N1359" s="37">
        <v>0</v>
      </c>
      <c r="O1359" s="37">
        <v>0</v>
      </c>
      <c r="P1359" s="37">
        <v>8.75</v>
      </c>
      <c r="Q1359" s="38">
        <v>0</v>
      </c>
      <c r="R1359" s="37">
        <v>0</v>
      </c>
      <c r="S1359" s="37">
        <v>1.65</v>
      </c>
      <c r="T1359" s="37">
        <f>STOCK[[#This Row],[Costo Unitario (USD)]]+STOCK[[#This Row],[Costo Envío (USD)]]+STOCK[[#This Row],[Comisión 10%]]</f>
        <v>13.4</v>
      </c>
      <c r="U1359" s="37">
        <f t="shared" si="1"/>
        <v>14</v>
      </c>
      <c r="V1359" s="37">
        <v>30</v>
      </c>
      <c r="W1359" s="37">
        <f>STOCK[[#This Row],[Precio Final]]-STOCK[[#This Row],[Costo total]]</f>
        <v>16.600000000000001</v>
      </c>
      <c r="X1359" s="37">
        <f>STOCK[[#This Row],[Ganancia Unitaria]]*STOCK[[#This Row],[Salidas]]</f>
        <v>0</v>
      </c>
      <c r="Y1359" s="37"/>
      <c r="Z1359" s="37"/>
      <c r="AA1359" s="37">
        <f>STOCK[[#This Row],[Costo total]]*STOCK[[#This Row],[Entradas]]</f>
        <v>13.4</v>
      </c>
      <c r="AB1359" s="37">
        <f>STOCK[[#This Row],[Stock Actual]]*STOCK[[#This Row],[Costo total]]</f>
        <v>13.4</v>
      </c>
      <c r="AC1359" s="37"/>
    </row>
    <row r="1360" spans="1:29" s="6" customFormat="1" ht="50" customHeight="1">
      <c r="A1360" s="6" t="s">
        <v>3179</v>
      </c>
      <c r="B1360" s="40"/>
      <c r="C1360" s="37" t="s">
        <v>4</v>
      </c>
      <c r="D1360" s="37" t="s">
        <v>2491</v>
      </c>
      <c r="E1360" s="37" t="s">
        <v>3189</v>
      </c>
      <c r="F1360" s="37" t="s">
        <v>549</v>
      </c>
      <c r="G1360" s="37" t="s">
        <v>2599</v>
      </c>
      <c r="H1360" s="37">
        <f>STOCK[[#This Row],[Precio Final]]</f>
        <v>30</v>
      </c>
      <c r="I1360" s="102">
        <f>STOCK[[#This Row],[Precio Venta Ideal (x1.5)]]</f>
        <v>14</v>
      </c>
      <c r="J1360" s="38">
        <v>1</v>
      </c>
      <c r="K1360" s="38">
        <f>SUMIFS(VENTAS[Cantidad],VENTAS[Código del producto Vendido],STOCK[[#This Row],[Code]])</f>
        <v>0</v>
      </c>
      <c r="L1360" s="38">
        <f>STOCK[[#This Row],[Entradas]]-STOCK[[#This Row],[Salidas]]</f>
        <v>1</v>
      </c>
      <c r="M1360" s="37">
        <f>STOCK[[#This Row],[Precio Final]]*10%</f>
        <v>3</v>
      </c>
      <c r="N1360" s="37">
        <v>0</v>
      </c>
      <c r="O1360" s="37">
        <v>0</v>
      </c>
      <c r="P1360" s="37">
        <v>8.75</v>
      </c>
      <c r="Q1360" s="38">
        <v>0</v>
      </c>
      <c r="R1360" s="37">
        <v>0</v>
      </c>
      <c r="S1360" s="37">
        <v>1.65</v>
      </c>
      <c r="T1360" s="37">
        <f>STOCK[[#This Row],[Costo Unitario (USD)]]+STOCK[[#This Row],[Costo Envío (USD)]]+STOCK[[#This Row],[Comisión 10%]]</f>
        <v>13.4</v>
      </c>
      <c r="U1360" s="37">
        <f t="shared" si="1"/>
        <v>14</v>
      </c>
      <c r="V1360" s="37">
        <v>30</v>
      </c>
      <c r="W1360" s="37">
        <f>STOCK[[#This Row],[Precio Final]]-STOCK[[#This Row],[Costo total]]</f>
        <v>16.600000000000001</v>
      </c>
      <c r="X1360" s="37">
        <f>STOCK[[#This Row],[Ganancia Unitaria]]*STOCK[[#This Row],[Salidas]]</f>
        <v>0</v>
      </c>
      <c r="Y1360" s="37"/>
      <c r="Z1360" s="37"/>
      <c r="AA1360" s="37">
        <f>STOCK[[#This Row],[Costo total]]*STOCK[[#This Row],[Entradas]]</f>
        <v>13.4</v>
      </c>
      <c r="AB1360" s="37">
        <f>STOCK[[#This Row],[Stock Actual]]*STOCK[[#This Row],[Costo total]]</f>
        <v>13.4</v>
      </c>
      <c r="AC1360" s="37"/>
    </row>
    <row r="1361" spans="1:29" s="6" customFormat="1" ht="50" customHeight="1">
      <c r="A1361" s="6" t="s">
        <v>3180</v>
      </c>
      <c r="B1361" s="40"/>
      <c r="C1361" s="37" t="s">
        <v>4</v>
      </c>
      <c r="D1361" s="37" t="s">
        <v>2491</v>
      </c>
      <c r="E1361" s="37" t="s">
        <v>3163</v>
      </c>
      <c r="F1361" s="37" t="s">
        <v>250</v>
      </c>
      <c r="G1361" s="37" t="s">
        <v>2599</v>
      </c>
      <c r="H1361" s="37">
        <f>STOCK[[#This Row],[Precio Final]]</f>
        <v>35</v>
      </c>
      <c r="I1361" s="102">
        <f>STOCK[[#This Row],[Precio Venta Ideal (x1.5)]]</f>
        <v>17</v>
      </c>
      <c r="J1361" s="38">
        <v>1</v>
      </c>
      <c r="K1361" s="38">
        <f>SUMIFS(VENTAS[Cantidad],VENTAS[Código del producto Vendido],STOCK[[#This Row],[Code]])</f>
        <v>0</v>
      </c>
      <c r="L1361" s="38">
        <f>STOCK[[#This Row],[Entradas]]-STOCK[[#This Row],[Salidas]]</f>
        <v>1</v>
      </c>
      <c r="M1361" s="37">
        <f>STOCK[[#This Row],[Precio Final]]*10%</f>
        <v>3.5</v>
      </c>
      <c r="N1361" s="37">
        <v>0</v>
      </c>
      <c r="O1361" s="37">
        <v>0</v>
      </c>
      <c r="P1361" s="37">
        <v>11.75</v>
      </c>
      <c r="Q1361" s="38">
        <v>0</v>
      </c>
      <c r="R1361" s="37">
        <v>0</v>
      </c>
      <c r="S1361" s="37">
        <v>1.65</v>
      </c>
      <c r="T1361" s="37">
        <f>STOCK[[#This Row],[Costo Unitario (USD)]]+STOCK[[#This Row],[Costo Envío (USD)]]+STOCK[[#This Row],[Comisión 10%]]</f>
        <v>16.899999999999999</v>
      </c>
      <c r="U1361" s="37">
        <f t="shared" si="1"/>
        <v>17</v>
      </c>
      <c r="V1361" s="37">
        <v>35</v>
      </c>
      <c r="W1361" s="37">
        <f>STOCK[[#This Row],[Precio Final]]-STOCK[[#This Row],[Costo total]]</f>
        <v>18.100000000000001</v>
      </c>
      <c r="X1361" s="37">
        <f>STOCK[[#This Row],[Ganancia Unitaria]]*STOCK[[#This Row],[Salidas]]</f>
        <v>0</v>
      </c>
      <c r="Y1361" s="37"/>
      <c r="Z1361" s="37"/>
      <c r="AA1361" s="37">
        <f>STOCK[[#This Row],[Costo total]]*STOCK[[#This Row],[Entradas]]</f>
        <v>16.899999999999999</v>
      </c>
      <c r="AB1361" s="37">
        <f>STOCK[[#This Row],[Stock Actual]]*STOCK[[#This Row],[Costo total]]</f>
        <v>16.899999999999999</v>
      </c>
      <c r="AC1361" s="37"/>
    </row>
    <row r="1362" spans="1:29" s="6" customFormat="1" ht="50" customHeight="1">
      <c r="A1362" s="6" t="s">
        <v>3181</v>
      </c>
      <c r="B1362" s="40"/>
      <c r="C1362" s="37" t="s">
        <v>4</v>
      </c>
      <c r="D1362" s="37" t="s">
        <v>2491</v>
      </c>
      <c r="E1362" s="37" t="s">
        <v>3163</v>
      </c>
      <c r="F1362" s="37" t="s">
        <v>549</v>
      </c>
      <c r="G1362" s="37" t="s">
        <v>2599</v>
      </c>
      <c r="H1362" s="37">
        <f>STOCK[[#This Row],[Precio Final]]</f>
        <v>35</v>
      </c>
      <c r="I1362" s="102">
        <f>STOCK[[#This Row],[Precio Venta Ideal (x1.5)]]</f>
        <v>15</v>
      </c>
      <c r="J1362" s="38">
        <v>2</v>
      </c>
      <c r="K1362" s="38">
        <f>SUMIFS(VENTAS[Cantidad],VENTAS[Código del producto Vendido],STOCK[[#This Row],[Code]])</f>
        <v>0</v>
      </c>
      <c r="L1362" s="38">
        <f>STOCK[[#This Row],[Entradas]]-STOCK[[#This Row],[Salidas]]</f>
        <v>2</v>
      </c>
      <c r="M1362" s="37">
        <f>STOCK[[#This Row],[Precio Final]]*10%</f>
        <v>3.5</v>
      </c>
      <c r="N1362" s="37">
        <v>0</v>
      </c>
      <c r="O1362" s="37">
        <v>0</v>
      </c>
      <c r="P1362" s="37">
        <v>9.75</v>
      </c>
      <c r="Q1362" s="38">
        <v>0</v>
      </c>
      <c r="R1362" s="37">
        <v>0</v>
      </c>
      <c r="S1362" s="37">
        <v>1.65</v>
      </c>
      <c r="T1362" s="37">
        <f>STOCK[[#This Row],[Costo Unitario (USD)]]+STOCK[[#This Row],[Costo Envío (USD)]]+STOCK[[#This Row],[Comisión 10%]]</f>
        <v>14.9</v>
      </c>
      <c r="U1362" s="37">
        <f t="shared" si="1"/>
        <v>15</v>
      </c>
      <c r="V1362" s="37">
        <v>35</v>
      </c>
      <c r="W1362" s="37">
        <f>STOCK[[#This Row],[Precio Final]]-STOCK[[#This Row],[Costo total]]</f>
        <v>20.100000000000001</v>
      </c>
      <c r="X1362" s="37">
        <f>STOCK[[#This Row],[Ganancia Unitaria]]*STOCK[[#This Row],[Salidas]]</f>
        <v>0</v>
      </c>
      <c r="Y1362" s="37"/>
      <c r="Z1362" s="37"/>
      <c r="AA1362" s="37">
        <f>STOCK[[#This Row],[Costo total]]*STOCK[[#This Row],[Entradas]]</f>
        <v>29.8</v>
      </c>
      <c r="AB1362" s="37">
        <f>STOCK[[#This Row],[Stock Actual]]*STOCK[[#This Row],[Costo total]]</f>
        <v>29.8</v>
      </c>
      <c r="AC1362" s="37"/>
    </row>
    <row r="1363" spans="1:29" s="6" customFormat="1" ht="50" customHeight="1">
      <c r="A1363" s="6" t="s">
        <v>3182</v>
      </c>
      <c r="B1363" s="40"/>
      <c r="C1363" s="37" t="s">
        <v>4</v>
      </c>
      <c r="D1363" s="37" t="s">
        <v>2491</v>
      </c>
      <c r="E1363" s="37" t="s">
        <v>3163</v>
      </c>
      <c r="F1363" s="37" t="s">
        <v>252</v>
      </c>
      <c r="G1363" s="37" t="s">
        <v>2599</v>
      </c>
      <c r="H1363" s="37">
        <f>STOCK[[#This Row],[Precio Final]]</f>
        <v>35</v>
      </c>
      <c r="I1363" s="102">
        <f>STOCK[[#This Row],[Precio Venta Ideal (x1.5)]]</f>
        <v>17</v>
      </c>
      <c r="J1363" s="38">
        <v>2</v>
      </c>
      <c r="K1363" s="38">
        <f>SUMIFS(VENTAS[Cantidad],VENTAS[Código del producto Vendido],STOCK[[#This Row],[Code]])</f>
        <v>2</v>
      </c>
      <c r="L1363" s="38">
        <f>STOCK[[#This Row],[Entradas]]-STOCK[[#This Row],[Salidas]]</f>
        <v>0</v>
      </c>
      <c r="M1363" s="37">
        <f>STOCK[[#This Row],[Precio Final]]*10%</f>
        <v>3.5</v>
      </c>
      <c r="N1363" s="37">
        <v>0</v>
      </c>
      <c r="O1363" s="37">
        <v>0</v>
      </c>
      <c r="P1363" s="37">
        <v>11.75</v>
      </c>
      <c r="Q1363" s="38">
        <v>0</v>
      </c>
      <c r="R1363" s="37">
        <v>0</v>
      </c>
      <c r="S1363" s="37">
        <v>1.65</v>
      </c>
      <c r="T1363" s="37">
        <f>STOCK[[#This Row],[Costo Unitario (USD)]]+STOCK[[#This Row],[Costo Envío (USD)]]+STOCK[[#This Row],[Comisión 10%]]</f>
        <v>16.899999999999999</v>
      </c>
      <c r="U1363" s="37">
        <f t="shared" si="1"/>
        <v>17</v>
      </c>
      <c r="V1363" s="37">
        <v>35</v>
      </c>
      <c r="W1363" s="37">
        <f>STOCK[[#This Row],[Precio Final]]-STOCK[[#This Row],[Costo total]]</f>
        <v>18.100000000000001</v>
      </c>
      <c r="X1363" s="37">
        <f>STOCK[[#This Row],[Ganancia Unitaria]]*STOCK[[#This Row],[Salidas]]</f>
        <v>36.200000000000003</v>
      </c>
      <c r="Y1363" s="37"/>
      <c r="Z1363" s="37"/>
      <c r="AA1363" s="37">
        <f>STOCK[[#This Row],[Costo total]]*STOCK[[#This Row],[Entradas]]</f>
        <v>33.799999999999997</v>
      </c>
      <c r="AB1363" s="37">
        <f>STOCK[[#This Row],[Stock Actual]]*STOCK[[#This Row],[Costo total]]</f>
        <v>0</v>
      </c>
      <c r="AC1363" s="37"/>
    </row>
    <row r="1364" spans="1:29" s="6" customFormat="1" ht="50" customHeight="1">
      <c r="A1364" s="6" t="s">
        <v>3183</v>
      </c>
      <c r="B1364" s="40"/>
      <c r="C1364" s="37" t="s">
        <v>4</v>
      </c>
      <c r="D1364" s="37" t="s">
        <v>2491</v>
      </c>
      <c r="E1364" s="37" t="s">
        <v>3163</v>
      </c>
      <c r="F1364" s="37" t="s">
        <v>1511</v>
      </c>
      <c r="G1364" s="37" t="s">
        <v>2599</v>
      </c>
      <c r="H1364" s="37">
        <f>STOCK[[#This Row],[Precio Final]]</f>
        <v>35</v>
      </c>
      <c r="I1364" s="102">
        <f>STOCK[[#This Row],[Precio Venta Ideal (x1.5)]]</f>
        <v>24</v>
      </c>
      <c r="J1364" s="38">
        <v>1</v>
      </c>
      <c r="K1364" s="38">
        <f>SUMIFS(VENTAS[Cantidad],VENTAS[Código del producto Vendido],STOCK[[#This Row],[Code]])</f>
        <v>1</v>
      </c>
      <c r="L1364" s="38">
        <f>STOCK[[#This Row],[Entradas]]-STOCK[[#This Row],[Salidas]]</f>
        <v>0</v>
      </c>
      <c r="M1364" s="37">
        <f>STOCK[[#This Row],[Precio Final]]*10%</f>
        <v>3.5</v>
      </c>
      <c r="N1364" s="37">
        <v>0</v>
      </c>
      <c r="O1364" s="37">
        <v>0</v>
      </c>
      <c r="P1364" s="37">
        <v>18</v>
      </c>
      <c r="Q1364" s="38">
        <v>0</v>
      </c>
      <c r="R1364" s="37">
        <v>0</v>
      </c>
      <c r="S1364" s="37">
        <v>1.65</v>
      </c>
      <c r="T1364" s="37">
        <f>STOCK[[#This Row],[Costo Unitario (USD)]]+STOCK[[#This Row],[Costo Envío (USD)]]+STOCK[[#This Row],[Comisión 10%]]</f>
        <v>23.15</v>
      </c>
      <c r="U1364" s="37">
        <f t="shared" si="1"/>
        <v>24</v>
      </c>
      <c r="V1364" s="37">
        <v>35</v>
      </c>
      <c r="W1364" s="37">
        <f>STOCK[[#This Row],[Precio Final]]-STOCK[[#This Row],[Costo total]]</f>
        <v>11.850000000000001</v>
      </c>
      <c r="X1364" s="37">
        <f>STOCK[[#This Row],[Ganancia Unitaria]]*STOCK[[#This Row],[Salidas]]</f>
        <v>11.850000000000001</v>
      </c>
      <c r="Y1364" s="37"/>
      <c r="Z1364" s="37"/>
      <c r="AA1364" s="37">
        <f>STOCK[[#This Row],[Costo total]]*STOCK[[#This Row],[Entradas]]</f>
        <v>23.15</v>
      </c>
      <c r="AB1364" s="37">
        <f>STOCK[[#This Row],[Stock Actual]]*STOCK[[#This Row],[Costo total]]</f>
        <v>0</v>
      </c>
      <c r="AC1364" s="37"/>
    </row>
    <row r="1365" spans="1:29" s="6" customFormat="1" ht="50" customHeight="1">
      <c r="A1365" s="6" t="s">
        <v>3184</v>
      </c>
      <c r="B1365" s="40"/>
      <c r="C1365" s="37" t="s">
        <v>4</v>
      </c>
      <c r="D1365" s="37" t="s">
        <v>2491</v>
      </c>
      <c r="E1365" s="37" t="s">
        <v>3163</v>
      </c>
      <c r="F1365" s="37" t="s">
        <v>3001</v>
      </c>
      <c r="G1365" s="37" t="s">
        <v>2599</v>
      </c>
      <c r="H1365" s="37">
        <f>STOCK[[#This Row],[Precio Final]]</f>
        <v>35</v>
      </c>
      <c r="I1365" s="102">
        <f>STOCK[[#This Row],[Precio Venta Ideal (x1.5)]]</f>
        <v>17</v>
      </c>
      <c r="J1365" s="38">
        <v>2</v>
      </c>
      <c r="K1365" s="38">
        <f>SUMIFS(VENTAS[Cantidad],VENTAS[Código del producto Vendido],STOCK[[#This Row],[Code]])</f>
        <v>0</v>
      </c>
      <c r="L1365" s="38">
        <f>STOCK[[#This Row],[Entradas]]-STOCK[[#This Row],[Salidas]]</f>
        <v>2</v>
      </c>
      <c r="M1365" s="37">
        <f>STOCK[[#This Row],[Precio Final]]*10%</f>
        <v>3.5</v>
      </c>
      <c r="N1365" s="37">
        <v>0</v>
      </c>
      <c r="O1365" s="37">
        <v>0</v>
      </c>
      <c r="P1365" s="37">
        <v>11.75</v>
      </c>
      <c r="Q1365" s="38">
        <v>0</v>
      </c>
      <c r="R1365" s="37">
        <v>0</v>
      </c>
      <c r="S1365" s="37">
        <v>1.65</v>
      </c>
      <c r="T1365" s="37">
        <f>STOCK[[#This Row],[Costo Unitario (USD)]]+STOCK[[#This Row],[Costo Envío (USD)]]+STOCK[[#This Row],[Comisión 10%]]</f>
        <v>16.899999999999999</v>
      </c>
      <c r="U1365" s="37">
        <f t="shared" si="1"/>
        <v>17</v>
      </c>
      <c r="V1365" s="37">
        <v>35</v>
      </c>
      <c r="W1365" s="37">
        <f>STOCK[[#This Row],[Precio Final]]-STOCK[[#This Row],[Costo total]]</f>
        <v>18.100000000000001</v>
      </c>
      <c r="X1365" s="37">
        <f>STOCK[[#This Row],[Ganancia Unitaria]]*STOCK[[#This Row],[Salidas]]</f>
        <v>0</v>
      </c>
      <c r="Y1365" s="37"/>
      <c r="Z1365" s="37"/>
      <c r="AA1365" s="37">
        <f>STOCK[[#This Row],[Costo total]]*STOCK[[#This Row],[Entradas]]</f>
        <v>33.799999999999997</v>
      </c>
      <c r="AB1365" s="37">
        <f>STOCK[[#This Row],[Stock Actual]]*STOCK[[#This Row],[Costo total]]</f>
        <v>33.799999999999997</v>
      </c>
      <c r="AC1365" s="37"/>
    </row>
    <row r="1366" spans="1:29" s="6" customFormat="1" ht="50" customHeight="1">
      <c r="A1366" s="6" t="s">
        <v>3185</v>
      </c>
      <c r="B1366" s="40"/>
      <c r="C1366" s="37" t="s">
        <v>4</v>
      </c>
      <c r="D1366" s="37" t="s">
        <v>2491</v>
      </c>
      <c r="E1366" s="37" t="s">
        <v>3186</v>
      </c>
      <c r="F1366" s="37" t="s">
        <v>250</v>
      </c>
      <c r="G1366" s="37" t="s">
        <v>2599</v>
      </c>
      <c r="H1366" s="37">
        <f>STOCK[[#This Row],[Precio Final]]</f>
        <v>25</v>
      </c>
      <c r="I1366" s="102">
        <f>STOCK[[#This Row],[Precio Venta Ideal (x1.5)]]</f>
        <v>14</v>
      </c>
      <c r="J1366" s="38">
        <v>1</v>
      </c>
      <c r="K1366" s="38">
        <f>SUMIFS(VENTAS[Cantidad],VENTAS[Código del producto Vendido],STOCK[[#This Row],[Code]])</f>
        <v>0</v>
      </c>
      <c r="L1366" s="38">
        <f>STOCK[[#This Row],[Entradas]]-STOCK[[#This Row],[Salidas]]</f>
        <v>1</v>
      </c>
      <c r="M1366" s="37">
        <f>STOCK[[#This Row],[Precio Final]]*10%</f>
        <v>2.5</v>
      </c>
      <c r="N1366" s="37">
        <v>0</v>
      </c>
      <c r="O1366" s="37">
        <v>0</v>
      </c>
      <c r="P1366" s="37">
        <v>9.75</v>
      </c>
      <c r="Q1366" s="38">
        <v>0</v>
      </c>
      <c r="R1366" s="37">
        <v>0</v>
      </c>
      <c r="S1366" s="37">
        <v>1.65</v>
      </c>
      <c r="T1366" s="37">
        <f>STOCK[[#This Row],[Costo Unitario (USD)]]+STOCK[[#This Row],[Costo Envío (USD)]]+STOCK[[#This Row],[Comisión 10%]]</f>
        <v>13.9</v>
      </c>
      <c r="U1366" s="37">
        <f t="shared" si="1"/>
        <v>14</v>
      </c>
      <c r="V1366" s="37">
        <v>25</v>
      </c>
      <c r="W1366" s="37">
        <f>STOCK[[#This Row],[Precio Final]]-STOCK[[#This Row],[Costo total]]</f>
        <v>11.1</v>
      </c>
      <c r="X1366" s="37">
        <f>STOCK[[#This Row],[Ganancia Unitaria]]*STOCK[[#This Row],[Salidas]]</f>
        <v>0</v>
      </c>
      <c r="Y1366" s="37"/>
      <c r="Z1366" s="37"/>
      <c r="AA1366" s="37">
        <f>STOCK[[#This Row],[Costo total]]*STOCK[[#This Row],[Entradas]]</f>
        <v>13.9</v>
      </c>
      <c r="AB1366" s="37">
        <f>STOCK[[#This Row],[Stock Actual]]*STOCK[[#This Row],[Costo total]]</f>
        <v>13.9</v>
      </c>
      <c r="AC1366" s="37"/>
    </row>
    <row r="1367" spans="1:29" s="6" customFormat="1" ht="50" customHeight="1">
      <c r="A1367" s="6" t="s">
        <v>3190</v>
      </c>
      <c r="B1367" s="40"/>
      <c r="C1367" s="37" t="s">
        <v>4</v>
      </c>
      <c r="D1367" s="37" t="s">
        <v>2491</v>
      </c>
      <c r="E1367" s="37" t="s">
        <v>3186</v>
      </c>
      <c r="F1367" s="37" t="s">
        <v>549</v>
      </c>
      <c r="G1367" s="37" t="s">
        <v>2599</v>
      </c>
      <c r="H1367" s="37">
        <f>STOCK[[#This Row],[Precio Final]]</f>
        <v>25</v>
      </c>
      <c r="I1367" s="102">
        <f>STOCK[[#This Row],[Precio Venta Ideal (x1.5)]]</f>
        <v>14</v>
      </c>
      <c r="J1367" s="38">
        <v>1</v>
      </c>
      <c r="K1367" s="38">
        <f>SUMIFS(VENTAS[Cantidad],VENTAS[Código del producto Vendido],STOCK[[#This Row],[Code]])</f>
        <v>0</v>
      </c>
      <c r="L1367" s="38">
        <f>STOCK[[#This Row],[Entradas]]-STOCK[[#This Row],[Salidas]]</f>
        <v>1</v>
      </c>
      <c r="M1367" s="37">
        <f>STOCK[[#This Row],[Precio Final]]*10%</f>
        <v>2.5</v>
      </c>
      <c r="N1367" s="37">
        <v>0</v>
      </c>
      <c r="O1367" s="37">
        <v>0</v>
      </c>
      <c r="P1367" s="37">
        <v>9.75</v>
      </c>
      <c r="Q1367" s="38">
        <v>0</v>
      </c>
      <c r="R1367" s="37">
        <v>0</v>
      </c>
      <c r="S1367" s="37">
        <v>1.65</v>
      </c>
      <c r="T1367" s="37">
        <f>STOCK[[#This Row],[Costo Unitario (USD)]]+STOCK[[#This Row],[Costo Envío (USD)]]+STOCK[[#This Row],[Comisión 10%]]</f>
        <v>13.9</v>
      </c>
      <c r="U1367" s="37">
        <f t="shared" si="1"/>
        <v>14</v>
      </c>
      <c r="V1367" s="37">
        <v>25</v>
      </c>
      <c r="W1367" s="37">
        <f>STOCK[[#This Row],[Precio Final]]-STOCK[[#This Row],[Costo total]]</f>
        <v>11.1</v>
      </c>
      <c r="X1367" s="37">
        <f>STOCK[[#This Row],[Ganancia Unitaria]]*STOCK[[#This Row],[Salidas]]</f>
        <v>0</v>
      </c>
      <c r="Y1367" s="37"/>
      <c r="Z1367" s="37"/>
      <c r="AA1367" s="37">
        <f>STOCK[[#This Row],[Costo total]]*STOCK[[#This Row],[Entradas]]</f>
        <v>13.9</v>
      </c>
      <c r="AB1367" s="37">
        <f>STOCK[[#This Row],[Stock Actual]]*STOCK[[#This Row],[Costo total]]</f>
        <v>13.9</v>
      </c>
      <c r="AC1367" s="37"/>
    </row>
    <row r="1368" spans="1:29" s="6" customFormat="1" ht="50" customHeight="1">
      <c r="A1368" s="6" t="s">
        <v>3191</v>
      </c>
      <c r="B1368" s="40"/>
      <c r="C1368" s="37" t="s">
        <v>4</v>
      </c>
      <c r="D1368" s="37" t="s">
        <v>2491</v>
      </c>
      <c r="E1368" s="37" t="s">
        <v>3197</v>
      </c>
      <c r="F1368" s="37" t="s">
        <v>250</v>
      </c>
      <c r="G1368" s="37" t="s">
        <v>2599</v>
      </c>
      <c r="H1368" s="37">
        <f>STOCK[[#This Row],[Precio Final]]</f>
        <v>40</v>
      </c>
      <c r="I1368" s="102">
        <f>STOCK[[#This Row],[Precio Venta Ideal (x1.5)]]</f>
        <v>16</v>
      </c>
      <c r="J1368" s="38">
        <v>1</v>
      </c>
      <c r="K1368" s="38">
        <f>SUMIFS(VENTAS[Cantidad],VENTAS[Código del producto Vendido],STOCK[[#This Row],[Code]])</f>
        <v>0</v>
      </c>
      <c r="L1368" s="38">
        <f>STOCK[[#This Row],[Entradas]]-STOCK[[#This Row],[Salidas]]</f>
        <v>1</v>
      </c>
      <c r="M1368" s="37">
        <f>STOCK[[#This Row],[Precio Final]]*10%</f>
        <v>4</v>
      </c>
      <c r="N1368" s="37">
        <v>0</v>
      </c>
      <c r="O1368" s="37">
        <v>0</v>
      </c>
      <c r="P1368" s="37">
        <v>9.75</v>
      </c>
      <c r="Q1368" s="38">
        <v>0</v>
      </c>
      <c r="R1368" s="37">
        <v>0</v>
      </c>
      <c r="S1368" s="37">
        <v>1.65</v>
      </c>
      <c r="T1368" s="37">
        <f>STOCK[[#This Row],[Costo Unitario (USD)]]+STOCK[[#This Row],[Costo Envío (USD)]]+STOCK[[#This Row],[Comisión 10%]]</f>
        <v>15.4</v>
      </c>
      <c r="U1368" s="37">
        <f t="shared" si="1"/>
        <v>16</v>
      </c>
      <c r="V1368" s="37">
        <v>40</v>
      </c>
      <c r="W1368" s="37">
        <f>STOCK[[#This Row],[Precio Final]]-STOCK[[#This Row],[Costo total]]</f>
        <v>24.6</v>
      </c>
      <c r="X1368" s="37">
        <f>STOCK[[#This Row],[Ganancia Unitaria]]*STOCK[[#This Row],[Salidas]]</f>
        <v>0</v>
      </c>
      <c r="Y1368" s="37"/>
      <c r="Z1368" s="37"/>
      <c r="AA1368" s="37">
        <f>STOCK[[#This Row],[Costo total]]*STOCK[[#This Row],[Entradas]]</f>
        <v>15.4</v>
      </c>
      <c r="AB1368" s="37">
        <f>STOCK[[#This Row],[Stock Actual]]*STOCK[[#This Row],[Costo total]]</f>
        <v>15.4</v>
      </c>
      <c r="AC1368" s="37"/>
    </row>
    <row r="1369" spans="1:29" s="6" customFormat="1" ht="50" customHeight="1">
      <c r="A1369" s="6" t="s">
        <v>3192</v>
      </c>
      <c r="B1369" s="40"/>
      <c r="C1369" s="37" t="s">
        <v>4</v>
      </c>
      <c r="D1369" s="37" t="s">
        <v>2491</v>
      </c>
      <c r="E1369" s="37" t="s">
        <v>3197</v>
      </c>
      <c r="F1369" s="37" t="s">
        <v>252</v>
      </c>
      <c r="G1369" s="37" t="s">
        <v>2599</v>
      </c>
      <c r="H1369" s="37">
        <f>STOCK[[#This Row],[Precio Final]]</f>
        <v>40</v>
      </c>
      <c r="I1369" s="102">
        <f>STOCK[[#This Row],[Precio Venta Ideal (x1.5)]]</f>
        <v>18</v>
      </c>
      <c r="J1369" s="38">
        <v>2</v>
      </c>
      <c r="K1369" s="38">
        <f>SUMIFS(VENTAS[Cantidad],VENTAS[Código del producto Vendido],STOCK[[#This Row],[Code]])</f>
        <v>1</v>
      </c>
      <c r="L1369" s="38">
        <f>STOCK[[#This Row],[Entradas]]-STOCK[[#This Row],[Salidas]]</f>
        <v>1</v>
      </c>
      <c r="M1369" s="37">
        <f>STOCK[[#This Row],[Precio Final]]*10%</f>
        <v>4</v>
      </c>
      <c r="N1369" s="37">
        <v>0</v>
      </c>
      <c r="O1369" s="37">
        <v>0</v>
      </c>
      <c r="P1369" s="37">
        <v>11.36</v>
      </c>
      <c r="Q1369" s="38">
        <v>0</v>
      </c>
      <c r="R1369" s="37">
        <v>0</v>
      </c>
      <c r="S1369" s="37">
        <v>1.65</v>
      </c>
      <c r="T1369" s="37">
        <f>STOCK[[#This Row],[Costo Unitario (USD)]]+STOCK[[#This Row],[Costo Envío (USD)]]+STOCK[[#This Row],[Comisión 10%]]</f>
        <v>17.009999999999998</v>
      </c>
      <c r="U1369" s="37">
        <f t="shared" si="1"/>
        <v>18</v>
      </c>
      <c r="V1369" s="37">
        <v>40</v>
      </c>
      <c r="W1369" s="37">
        <f>STOCK[[#This Row],[Precio Final]]-STOCK[[#This Row],[Costo total]]</f>
        <v>22.990000000000002</v>
      </c>
      <c r="X1369" s="37">
        <f>STOCK[[#This Row],[Ganancia Unitaria]]*STOCK[[#This Row],[Salidas]]</f>
        <v>22.990000000000002</v>
      </c>
      <c r="Y1369" s="37"/>
      <c r="Z1369" s="37"/>
      <c r="AA1369" s="37">
        <f>STOCK[[#This Row],[Costo total]]*STOCK[[#This Row],[Entradas]]</f>
        <v>34.019999999999996</v>
      </c>
      <c r="AB1369" s="37">
        <f>STOCK[[#This Row],[Stock Actual]]*STOCK[[#This Row],[Costo total]]</f>
        <v>17.009999999999998</v>
      </c>
      <c r="AC1369" s="37"/>
    </row>
    <row r="1370" spans="1:29" s="6" customFormat="1" ht="50" customHeight="1">
      <c r="A1370" s="6" t="s">
        <v>3193</v>
      </c>
      <c r="B1370" s="40"/>
      <c r="C1370" s="37" t="s">
        <v>4</v>
      </c>
      <c r="D1370" s="37" t="s">
        <v>2491</v>
      </c>
      <c r="E1370" s="37" t="s">
        <v>3197</v>
      </c>
      <c r="F1370" s="37" t="s">
        <v>1511</v>
      </c>
      <c r="G1370" s="37" t="s">
        <v>2599</v>
      </c>
      <c r="H1370" s="37">
        <f>STOCK[[#This Row],[Precio Final]]</f>
        <v>40</v>
      </c>
      <c r="I1370" s="102">
        <f>STOCK[[#This Row],[Precio Venta Ideal (x1.5)]]</f>
        <v>18</v>
      </c>
      <c r="J1370" s="38">
        <v>2</v>
      </c>
      <c r="K1370" s="38">
        <f>SUMIFS(VENTAS[Cantidad],VENTAS[Código del producto Vendido],STOCK[[#This Row],[Code]])</f>
        <v>0</v>
      </c>
      <c r="L1370" s="38">
        <f>STOCK[[#This Row],[Entradas]]-STOCK[[#This Row],[Salidas]]</f>
        <v>2</v>
      </c>
      <c r="M1370" s="37">
        <f>STOCK[[#This Row],[Precio Final]]*10%</f>
        <v>4</v>
      </c>
      <c r="N1370" s="37">
        <v>0</v>
      </c>
      <c r="O1370" s="37">
        <v>0</v>
      </c>
      <c r="P1370" s="37">
        <v>11.36</v>
      </c>
      <c r="Q1370" s="38">
        <v>0</v>
      </c>
      <c r="R1370" s="37">
        <v>0</v>
      </c>
      <c r="S1370" s="37">
        <v>1.65</v>
      </c>
      <c r="T1370" s="37">
        <f>STOCK[[#This Row],[Costo Unitario (USD)]]+STOCK[[#This Row],[Costo Envío (USD)]]+STOCK[[#This Row],[Comisión 10%]]</f>
        <v>17.009999999999998</v>
      </c>
      <c r="U1370" s="37">
        <f t="shared" si="1"/>
        <v>18</v>
      </c>
      <c r="V1370" s="37">
        <v>40</v>
      </c>
      <c r="W1370" s="37">
        <f>STOCK[[#This Row],[Precio Final]]-STOCK[[#This Row],[Costo total]]</f>
        <v>22.990000000000002</v>
      </c>
      <c r="X1370" s="37">
        <f>STOCK[[#This Row],[Ganancia Unitaria]]*STOCK[[#This Row],[Salidas]]</f>
        <v>0</v>
      </c>
      <c r="Y1370" s="37"/>
      <c r="Z1370" s="37"/>
      <c r="AA1370" s="37">
        <f>STOCK[[#This Row],[Costo total]]*STOCK[[#This Row],[Entradas]]</f>
        <v>34.019999999999996</v>
      </c>
      <c r="AB1370" s="37">
        <f>STOCK[[#This Row],[Stock Actual]]*STOCK[[#This Row],[Costo total]]</f>
        <v>34.019999999999996</v>
      </c>
      <c r="AC1370" s="37"/>
    </row>
    <row r="1371" spans="1:29" s="6" customFormat="1" ht="50" customHeight="1">
      <c r="A1371" s="6" t="s">
        <v>3194</v>
      </c>
      <c r="B1371" s="40"/>
      <c r="C1371" s="37" t="s">
        <v>4</v>
      </c>
      <c r="D1371" s="37" t="s">
        <v>2491</v>
      </c>
      <c r="E1371" s="37" t="s">
        <v>3197</v>
      </c>
      <c r="F1371" s="37" t="s">
        <v>251</v>
      </c>
      <c r="G1371" s="37" t="s">
        <v>2599</v>
      </c>
      <c r="H1371" s="37">
        <f>STOCK[[#This Row],[Precio Final]]</f>
        <v>40</v>
      </c>
      <c r="I1371" s="102">
        <f>STOCK[[#This Row],[Precio Venta Ideal (x1.5)]]</f>
        <v>18</v>
      </c>
      <c r="J1371" s="38">
        <v>2</v>
      </c>
      <c r="K1371" s="38">
        <f>SUMIFS(VENTAS[Cantidad],VENTAS[Código del producto Vendido],STOCK[[#This Row],[Code]])</f>
        <v>1</v>
      </c>
      <c r="L1371" s="38">
        <f>STOCK[[#This Row],[Entradas]]-STOCK[[#This Row],[Salidas]]</f>
        <v>1</v>
      </c>
      <c r="M1371" s="37">
        <f>STOCK[[#This Row],[Precio Final]]*10%</f>
        <v>4</v>
      </c>
      <c r="N1371" s="37">
        <v>0</v>
      </c>
      <c r="O1371" s="37">
        <v>0</v>
      </c>
      <c r="P1371" s="37">
        <v>11.36</v>
      </c>
      <c r="Q1371" s="38">
        <v>0</v>
      </c>
      <c r="R1371" s="37">
        <v>0</v>
      </c>
      <c r="S1371" s="37">
        <v>1.65</v>
      </c>
      <c r="T1371" s="37">
        <f>STOCK[[#This Row],[Costo Unitario (USD)]]+STOCK[[#This Row],[Costo Envío (USD)]]+STOCK[[#This Row],[Comisión 10%]]</f>
        <v>17.009999999999998</v>
      </c>
      <c r="U1371" s="37">
        <f t="shared" si="1"/>
        <v>18</v>
      </c>
      <c r="V1371" s="37">
        <v>40</v>
      </c>
      <c r="W1371" s="37">
        <f>STOCK[[#This Row],[Precio Final]]-STOCK[[#This Row],[Costo total]]</f>
        <v>22.990000000000002</v>
      </c>
      <c r="X1371" s="37">
        <f>STOCK[[#This Row],[Ganancia Unitaria]]*STOCK[[#This Row],[Salidas]]</f>
        <v>22.990000000000002</v>
      </c>
      <c r="Y1371" s="37"/>
      <c r="Z1371" s="37"/>
      <c r="AA1371" s="37">
        <f>STOCK[[#This Row],[Costo total]]*STOCK[[#This Row],[Entradas]]</f>
        <v>34.019999999999996</v>
      </c>
      <c r="AB1371" s="37">
        <f>STOCK[[#This Row],[Stock Actual]]*STOCK[[#This Row],[Costo total]]</f>
        <v>17.009999999999998</v>
      </c>
      <c r="AC1371" s="37"/>
    </row>
    <row r="1372" spans="1:29" s="6" customFormat="1" ht="50" customHeight="1">
      <c r="A1372" s="6" t="s">
        <v>3195</v>
      </c>
      <c r="B1372" s="40"/>
      <c r="C1372" s="37" t="s">
        <v>4</v>
      </c>
      <c r="D1372" s="37" t="s">
        <v>2491</v>
      </c>
      <c r="E1372" s="37" t="s">
        <v>3197</v>
      </c>
      <c r="F1372" s="37" t="s">
        <v>3001</v>
      </c>
      <c r="G1372" s="37" t="s">
        <v>2599</v>
      </c>
      <c r="H1372" s="37">
        <f>STOCK[[#This Row],[Precio Final]]</f>
        <v>40</v>
      </c>
      <c r="I1372" s="102">
        <f>STOCK[[#This Row],[Precio Venta Ideal (x1.5)]]</f>
        <v>18</v>
      </c>
      <c r="J1372" s="38">
        <v>2</v>
      </c>
      <c r="K1372" s="38">
        <f>SUMIFS(VENTAS[Cantidad],VENTAS[Código del producto Vendido],STOCK[[#This Row],[Code]])</f>
        <v>0</v>
      </c>
      <c r="L1372" s="38">
        <f>STOCK[[#This Row],[Entradas]]-STOCK[[#This Row],[Salidas]]</f>
        <v>2</v>
      </c>
      <c r="M1372" s="37">
        <f>STOCK[[#This Row],[Precio Final]]*10%</f>
        <v>4</v>
      </c>
      <c r="N1372" s="37">
        <v>0</v>
      </c>
      <c r="O1372" s="37">
        <v>0</v>
      </c>
      <c r="P1372" s="37">
        <v>11.36</v>
      </c>
      <c r="Q1372" s="38">
        <v>0</v>
      </c>
      <c r="R1372" s="37">
        <v>0</v>
      </c>
      <c r="S1372" s="37">
        <v>1.65</v>
      </c>
      <c r="T1372" s="37">
        <f>STOCK[[#This Row],[Costo Unitario (USD)]]+STOCK[[#This Row],[Costo Envío (USD)]]+STOCK[[#This Row],[Comisión 10%]]</f>
        <v>17.009999999999998</v>
      </c>
      <c r="U1372" s="37">
        <f t="shared" si="1"/>
        <v>18</v>
      </c>
      <c r="V1372" s="37">
        <v>40</v>
      </c>
      <c r="W1372" s="37">
        <f>STOCK[[#This Row],[Precio Final]]-STOCK[[#This Row],[Costo total]]</f>
        <v>22.990000000000002</v>
      </c>
      <c r="X1372" s="37">
        <f>STOCK[[#This Row],[Ganancia Unitaria]]*STOCK[[#This Row],[Salidas]]</f>
        <v>0</v>
      </c>
      <c r="Y1372" s="37"/>
      <c r="Z1372" s="37"/>
      <c r="AA1372" s="37">
        <f>STOCK[[#This Row],[Costo total]]*STOCK[[#This Row],[Entradas]]</f>
        <v>34.019999999999996</v>
      </c>
      <c r="AB1372" s="37">
        <f>STOCK[[#This Row],[Stock Actual]]*STOCK[[#This Row],[Costo total]]</f>
        <v>34.019999999999996</v>
      </c>
      <c r="AC1372" s="37"/>
    </row>
    <row r="1373" spans="1:29" s="6" customFormat="1" ht="50" customHeight="1">
      <c r="A1373" s="6" t="s">
        <v>3196</v>
      </c>
      <c r="B1373" s="40"/>
      <c r="C1373" s="37" t="s">
        <v>4</v>
      </c>
      <c r="D1373" s="37" t="s">
        <v>2491</v>
      </c>
      <c r="E1373" s="37" t="s">
        <v>3197</v>
      </c>
      <c r="F1373" s="37" t="s">
        <v>549</v>
      </c>
      <c r="G1373" s="37"/>
      <c r="H1373" s="37">
        <f>STOCK[[#This Row],[Precio Final]]</f>
        <v>40</v>
      </c>
      <c r="I1373" s="102">
        <f>STOCK[[#This Row],[Precio Venta Ideal (x1.5)]]</f>
        <v>18</v>
      </c>
      <c r="J1373" s="38">
        <v>2</v>
      </c>
      <c r="K1373" s="38">
        <f>SUMIFS(VENTAS[Cantidad],VENTAS[Código del producto Vendido],STOCK[[#This Row],[Code]])</f>
        <v>0</v>
      </c>
      <c r="L1373" s="38">
        <f>STOCK[[#This Row],[Entradas]]-STOCK[[#This Row],[Salidas]]</f>
        <v>2</v>
      </c>
      <c r="M1373" s="37">
        <f>STOCK[[#This Row],[Precio Final]]*10%</f>
        <v>4</v>
      </c>
      <c r="N1373" s="37">
        <v>0</v>
      </c>
      <c r="O1373" s="37">
        <v>0</v>
      </c>
      <c r="P1373" s="37">
        <v>11.36</v>
      </c>
      <c r="Q1373" s="38">
        <v>0</v>
      </c>
      <c r="R1373" s="37">
        <v>0</v>
      </c>
      <c r="S1373" s="37">
        <v>1.65</v>
      </c>
      <c r="T1373" s="37">
        <f>STOCK[[#This Row],[Costo Unitario (USD)]]+STOCK[[#This Row],[Costo Envío (USD)]]+STOCK[[#This Row],[Comisión 10%]]</f>
        <v>17.009999999999998</v>
      </c>
      <c r="U1373" s="37">
        <f t="shared" si="1"/>
        <v>18</v>
      </c>
      <c r="V1373" s="37">
        <v>40</v>
      </c>
      <c r="W1373" s="37">
        <f>STOCK[[#This Row],[Precio Final]]-STOCK[[#This Row],[Costo total]]</f>
        <v>22.990000000000002</v>
      </c>
      <c r="X1373" s="37">
        <f>STOCK[[#This Row],[Ganancia Unitaria]]*STOCK[[#This Row],[Salidas]]</f>
        <v>0</v>
      </c>
      <c r="Y1373" s="37"/>
      <c r="Z1373" s="37"/>
      <c r="AA1373" s="37">
        <f>STOCK[[#This Row],[Costo total]]*STOCK[[#This Row],[Entradas]]</f>
        <v>34.019999999999996</v>
      </c>
      <c r="AB1373" s="37">
        <f>STOCK[[#This Row],[Stock Actual]]*STOCK[[#This Row],[Costo total]]</f>
        <v>34.019999999999996</v>
      </c>
      <c r="AC1373" s="37"/>
    </row>
    <row r="1374" spans="1:29" s="6" customFormat="1" ht="50" customHeight="1">
      <c r="A1374" s="6" t="s">
        <v>3238</v>
      </c>
      <c r="B1374" s="40"/>
      <c r="C1374" s="37" t="s">
        <v>4</v>
      </c>
      <c r="D1374" s="37" t="s">
        <v>2222</v>
      </c>
      <c r="E1374" s="37" t="s">
        <v>3198</v>
      </c>
      <c r="F1374" s="37" t="s">
        <v>241</v>
      </c>
      <c r="G1374" s="37"/>
      <c r="H1374" s="37">
        <f>STOCK[[#This Row],[Precio Final]]</f>
        <v>20</v>
      </c>
      <c r="I1374" s="102">
        <f>STOCK[[#This Row],[Precio Venta Ideal (x1.5)]]</f>
        <v>10</v>
      </c>
      <c r="J1374" s="38">
        <v>3</v>
      </c>
      <c r="K1374" s="38">
        <f>SUMIFS(VENTAS[Cantidad],VENTAS[Código del producto Vendido],STOCK[[#This Row],[Code]])</f>
        <v>0</v>
      </c>
      <c r="L1374" s="38">
        <f>STOCK[[#This Row],[Entradas]]-STOCK[[#This Row],[Salidas]]</f>
        <v>3</v>
      </c>
      <c r="M1374" s="37">
        <f>STOCK[[#This Row],[Precio Final]]*10%</f>
        <v>2</v>
      </c>
      <c r="N1374" s="37">
        <v>0</v>
      </c>
      <c r="O1374" s="37">
        <v>0</v>
      </c>
      <c r="P1374" s="37">
        <v>5.78</v>
      </c>
      <c r="Q1374" s="38">
        <v>0</v>
      </c>
      <c r="R1374" s="37">
        <v>0</v>
      </c>
      <c r="S1374" s="37">
        <v>1.65</v>
      </c>
      <c r="T1374" s="37">
        <f>STOCK[[#This Row],[Costo Unitario (USD)]]+STOCK[[#This Row],[Costo Envío (USD)]]+STOCK[[#This Row],[Comisión 10%]]</f>
        <v>9.43</v>
      </c>
      <c r="U1374" s="37">
        <f t="shared" si="1"/>
        <v>10</v>
      </c>
      <c r="V1374" s="37">
        <v>20</v>
      </c>
      <c r="W1374" s="37">
        <f>STOCK[[#This Row],[Precio Final]]-STOCK[[#This Row],[Costo total]]</f>
        <v>10.57</v>
      </c>
      <c r="X1374" s="37">
        <f>STOCK[[#This Row],[Ganancia Unitaria]]*STOCK[[#This Row],[Salidas]]</f>
        <v>0</v>
      </c>
      <c r="Y1374" s="37"/>
      <c r="Z1374" s="37"/>
      <c r="AA1374" s="37">
        <f>STOCK[[#This Row],[Costo total]]*STOCK[[#This Row],[Entradas]]</f>
        <v>28.29</v>
      </c>
      <c r="AB1374" s="37">
        <f>STOCK[[#This Row],[Stock Actual]]*STOCK[[#This Row],[Costo total]]</f>
        <v>28.29</v>
      </c>
      <c r="AC1374" s="37"/>
    </row>
    <row r="1375" spans="1:29" s="6" customFormat="1" ht="50" customHeight="1">
      <c r="A1375" s="6" t="s">
        <v>3239</v>
      </c>
      <c r="B1375" s="40"/>
      <c r="C1375" s="37" t="s">
        <v>4</v>
      </c>
      <c r="D1375" s="37" t="s">
        <v>2222</v>
      </c>
      <c r="E1375" s="37" t="s">
        <v>3198</v>
      </c>
      <c r="F1375" s="37" t="s">
        <v>243</v>
      </c>
      <c r="G1375" s="37"/>
      <c r="H1375" s="37">
        <f>STOCK[[#This Row],[Precio Final]]</f>
        <v>20</v>
      </c>
      <c r="I1375" s="102">
        <f>STOCK[[#This Row],[Precio Venta Ideal (x1.5)]]</f>
        <v>10</v>
      </c>
      <c r="J1375" s="38">
        <v>3</v>
      </c>
      <c r="K1375" s="38">
        <f>SUMIFS(VENTAS[Cantidad],VENTAS[Código del producto Vendido],STOCK[[#This Row],[Code]])</f>
        <v>0</v>
      </c>
      <c r="L1375" s="38">
        <f>STOCK[[#This Row],[Entradas]]-STOCK[[#This Row],[Salidas]]</f>
        <v>3</v>
      </c>
      <c r="M1375" s="37">
        <f>STOCK[[#This Row],[Precio Final]]*10%</f>
        <v>2</v>
      </c>
      <c r="N1375" s="37">
        <v>0</v>
      </c>
      <c r="O1375" s="37">
        <v>0</v>
      </c>
      <c r="P1375" s="37">
        <v>5.78</v>
      </c>
      <c r="Q1375" s="38">
        <v>0</v>
      </c>
      <c r="R1375" s="37">
        <v>0</v>
      </c>
      <c r="S1375" s="37">
        <v>1.65</v>
      </c>
      <c r="T1375" s="37">
        <f>STOCK[[#This Row],[Costo Unitario (USD)]]+STOCK[[#This Row],[Costo Envío (USD)]]+STOCK[[#This Row],[Comisión 10%]]</f>
        <v>9.43</v>
      </c>
      <c r="U1375" s="37">
        <f t="shared" si="1"/>
        <v>10</v>
      </c>
      <c r="V1375" s="37">
        <v>20</v>
      </c>
      <c r="W1375" s="37">
        <f>STOCK[[#This Row],[Precio Final]]-STOCK[[#This Row],[Costo total]]</f>
        <v>10.57</v>
      </c>
      <c r="X1375" s="37">
        <f>STOCK[[#This Row],[Ganancia Unitaria]]*STOCK[[#This Row],[Salidas]]</f>
        <v>0</v>
      </c>
      <c r="Y1375" s="37"/>
      <c r="Z1375" s="37"/>
      <c r="AA1375" s="37">
        <f>STOCK[[#This Row],[Costo total]]*STOCK[[#This Row],[Entradas]]</f>
        <v>28.29</v>
      </c>
      <c r="AB1375" s="37">
        <f>STOCK[[#This Row],[Stock Actual]]*STOCK[[#This Row],[Costo total]]</f>
        <v>28.29</v>
      </c>
      <c r="AC1375" s="37"/>
    </row>
    <row r="1376" spans="1:29" s="6" customFormat="1" ht="50" customHeight="1">
      <c r="A1376" s="6" t="s">
        <v>3240</v>
      </c>
      <c r="B1376" s="40"/>
      <c r="C1376" s="37" t="s">
        <v>4</v>
      </c>
      <c r="D1376" s="37" t="s">
        <v>2222</v>
      </c>
      <c r="E1376" s="37" t="s">
        <v>3198</v>
      </c>
      <c r="F1376" s="37" t="s">
        <v>244</v>
      </c>
      <c r="G1376" s="37"/>
      <c r="H1376" s="37">
        <f>STOCK[[#This Row],[Precio Final]]</f>
        <v>20</v>
      </c>
      <c r="I1376" s="102">
        <f>STOCK[[#This Row],[Precio Venta Ideal (x1.5)]]</f>
        <v>10</v>
      </c>
      <c r="J1376" s="38">
        <v>3</v>
      </c>
      <c r="K1376" s="38">
        <f>SUMIFS(VENTAS[Cantidad],VENTAS[Código del producto Vendido],STOCK[[#This Row],[Code]])</f>
        <v>0</v>
      </c>
      <c r="L1376" s="38">
        <f>STOCK[[#This Row],[Entradas]]-STOCK[[#This Row],[Salidas]]</f>
        <v>3</v>
      </c>
      <c r="M1376" s="37">
        <f>STOCK[[#This Row],[Precio Final]]*10%</f>
        <v>2</v>
      </c>
      <c r="N1376" s="37">
        <v>0</v>
      </c>
      <c r="O1376" s="37">
        <v>0</v>
      </c>
      <c r="P1376" s="37">
        <v>5.78</v>
      </c>
      <c r="Q1376" s="38">
        <v>0</v>
      </c>
      <c r="R1376" s="37">
        <v>0</v>
      </c>
      <c r="S1376" s="37">
        <v>1.65</v>
      </c>
      <c r="T1376" s="37">
        <f>STOCK[[#This Row],[Costo Unitario (USD)]]+STOCK[[#This Row],[Costo Envío (USD)]]+STOCK[[#This Row],[Comisión 10%]]</f>
        <v>9.43</v>
      </c>
      <c r="U1376" s="37">
        <f t="shared" si="1"/>
        <v>10</v>
      </c>
      <c r="V1376" s="37">
        <v>20</v>
      </c>
      <c r="W1376" s="37">
        <f>STOCK[[#This Row],[Precio Final]]-STOCK[[#This Row],[Costo total]]</f>
        <v>10.57</v>
      </c>
      <c r="X1376" s="37">
        <f>STOCK[[#This Row],[Ganancia Unitaria]]*STOCK[[#This Row],[Salidas]]</f>
        <v>0</v>
      </c>
      <c r="Y1376" s="37"/>
      <c r="Z1376" s="37"/>
      <c r="AA1376" s="37">
        <f>STOCK[[#This Row],[Costo total]]*STOCK[[#This Row],[Entradas]]</f>
        <v>28.29</v>
      </c>
      <c r="AB1376" s="37">
        <f>STOCK[[#This Row],[Stock Actual]]*STOCK[[#This Row],[Costo total]]</f>
        <v>28.29</v>
      </c>
      <c r="AC1376" s="37"/>
    </row>
    <row r="1377" spans="1:29" s="6" customFormat="1" ht="50" customHeight="1">
      <c r="A1377" s="6" t="s">
        <v>3241</v>
      </c>
      <c r="B1377" s="40"/>
      <c r="C1377" s="37" t="s">
        <v>4</v>
      </c>
      <c r="D1377" s="37" t="s">
        <v>2580</v>
      </c>
      <c r="E1377" s="37" t="s">
        <v>3199</v>
      </c>
      <c r="F1377" s="37" t="s">
        <v>2993</v>
      </c>
      <c r="G1377" s="37"/>
      <c r="H1377" s="37">
        <f>STOCK[[#This Row],[Precio Final]]</f>
        <v>22</v>
      </c>
      <c r="I1377" s="102">
        <f>STOCK[[#This Row],[Precio Venta Ideal (x1.5)]]</f>
        <v>13</v>
      </c>
      <c r="J1377" s="38">
        <v>4</v>
      </c>
      <c r="K1377" s="38">
        <f>SUMIFS(VENTAS[Cantidad],VENTAS[Código del producto Vendido],STOCK[[#This Row],[Code]])</f>
        <v>2</v>
      </c>
      <c r="L1377" s="38">
        <f>STOCK[[#This Row],[Entradas]]-STOCK[[#This Row],[Salidas]]</f>
        <v>2</v>
      </c>
      <c r="M1377" s="37">
        <f>STOCK[[#This Row],[Precio Final]]*10%</f>
        <v>2.2000000000000002</v>
      </c>
      <c r="N1377" s="37">
        <v>0</v>
      </c>
      <c r="O1377" s="37">
        <v>0</v>
      </c>
      <c r="P1377" s="37">
        <v>8.6300000000000008</v>
      </c>
      <c r="Q1377" s="38">
        <v>0</v>
      </c>
      <c r="R1377" s="37">
        <v>0</v>
      </c>
      <c r="S1377" s="37">
        <v>1.65</v>
      </c>
      <c r="T1377" s="37">
        <f>STOCK[[#This Row],[Costo Unitario (USD)]]+STOCK[[#This Row],[Costo Envío (USD)]]+STOCK[[#This Row],[Comisión 10%]]</f>
        <v>12.48</v>
      </c>
      <c r="U1377" s="37">
        <f t="shared" ref="U1377:U1408" si="2">ROUNDUP(T1377,0)</f>
        <v>13</v>
      </c>
      <c r="V1377" s="37">
        <v>22</v>
      </c>
      <c r="W1377" s="37">
        <f>STOCK[[#This Row],[Precio Final]]-STOCK[[#This Row],[Costo total]]</f>
        <v>9.52</v>
      </c>
      <c r="X1377" s="37">
        <f>STOCK[[#This Row],[Ganancia Unitaria]]*STOCK[[#This Row],[Salidas]]</f>
        <v>19.04</v>
      </c>
      <c r="Y1377" s="37"/>
      <c r="Z1377" s="37"/>
      <c r="AA1377" s="37">
        <f>STOCK[[#This Row],[Costo total]]*STOCK[[#This Row],[Entradas]]</f>
        <v>49.92</v>
      </c>
      <c r="AB1377" s="37">
        <f>STOCK[[#This Row],[Stock Actual]]*STOCK[[#This Row],[Costo total]]</f>
        <v>24.96</v>
      </c>
      <c r="AC1377" s="37"/>
    </row>
    <row r="1378" spans="1:29" s="6" customFormat="1" ht="50" customHeight="1">
      <c r="A1378" s="6" t="s">
        <v>3242</v>
      </c>
      <c r="B1378" s="40"/>
      <c r="C1378" s="37" t="s">
        <v>4</v>
      </c>
      <c r="D1378" s="37" t="s">
        <v>2580</v>
      </c>
      <c r="E1378" s="37" t="s">
        <v>3407</v>
      </c>
      <c r="F1378" s="37" t="s">
        <v>3205</v>
      </c>
      <c r="G1378" s="37"/>
      <c r="H1378" s="37">
        <f>STOCK[[#This Row],[Precio Final]]</f>
        <v>22</v>
      </c>
      <c r="I1378" s="102">
        <f>STOCK[[#This Row],[Precio Venta Ideal (x1.5)]]</f>
        <v>15</v>
      </c>
      <c r="J1378" s="38">
        <v>7</v>
      </c>
      <c r="K1378" s="38">
        <f>SUMIFS(VENTAS[Cantidad],VENTAS[Código del producto Vendido],STOCK[[#This Row],[Code]])</f>
        <v>7</v>
      </c>
      <c r="L1378" s="38">
        <f>STOCK[[#This Row],[Entradas]]-STOCK[[#This Row],[Salidas]]</f>
        <v>0</v>
      </c>
      <c r="M1378" s="37">
        <f>STOCK[[#This Row],[Precio Final]]*10%</f>
        <v>2.2000000000000002</v>
      </c>
      <c r="N1378" s="37">
        <v>0</v>
      </c>
      <c r="O1378" s="37">
        <v>0</v>
      </c>
      <c r="P1378" s="37">
        <v>10.52</v>
      </c>
      <c r="Q1378" s="38">
        <v>0</v>
      </c>
      <c r="R1378" s="37">
        <v>0</v>
      </c>
      <c r="S1378" s="37">
        <v>1.65</v>
      </c>
      <c r="T1378" s="37">
        <f>STOCK[[#This Row],[Costo Unitario (USD)]]+STOCK[[#This Row],[Costo Envío (USD)]]+STOCK[[#This Row],[Comisión 10%]]</f>
        <v>14.370000000000001</v>
      </c>
      <c r="U1378" s="37">
        <f t="shared" si="2"/>
        <v>15</v>
      </c>
      <c r="V1378" s="37">
        <v>22</v>
      </c>
      <c r="W1378" s="37">
        <f>STOCK[[#This Row],[Precio Final]]-STOCK[[#This Row],[Costo total]]</f>
        <v>7.629999999999999</v>
      </c>
      <c r="X1378" s="37">
        <f>STOCK[[#This Row],[Ganancia Unitaria]]*STOCK[[#This Row],[Salidas]]</f>
        <v>53.41</v>
      </c>
      <c r="Y1378" s="37"/>
      <c r="Z1378" s="37"/>
      <c r="AA1378" s="37">
        <f>STOCK[[#This Row],[Costo total]]*STOCK[[#This Row],[Entradas]]</f>
        <v>100.59</v>
      </c>
      <c r="AB1378" s="37">
        <f>STOCK[[#This Row],[Stock Actual]]*STOCK[[#This Row],[Costo total]]</f>
        <v>0</v>
      </c>
      <c r="AC1378" s="37"/>
    </row>
    <row r="1379" spans="1:29" s="6" customFormat="1" ht="50" customHeight="1">
      <c r="A1379" s="6" t="s">
        <v>3243</v>
      </c>
      <c r="B1379" s="40"/>
      <c r="C1379" s="37" t="s">
        <v>4</v>
      </c>
      <c r="D1379" s="37" t="s">
        <v>2580</v>
      </c>
      <c r="E1379" s="37" t="s">
        <v>3386</v>
      </c>
      <c r="F1379" s="37" t="s">
        <v>2993</v>
      </c>
      <c r="G1379" s="37"/>
      <c r="H1379" s="37">
        <f>STOCK[[#This Row],[Precio Final]]</f>
        <v>25</v>
      </c>
      <c r="I1379" s="102">
        <f>STOCK[[#This Row],[Precio Venta Ideal (x1.5)]]</f>
        <v>14</v>
      </c>
      <c r="J1379" s="38">
        <v>3</v>
      </c>
      <c r="K1379" s="38">
        <f>SUMIFS(VENTAS[Cantidad],VENTAS[Código del producto Vendido],STOCK[[#This Row],[Code]])</f>
        <v>0</v>
      </c>
      <c r="L1379" s="38">
        <f>STOCK[[#This Row],[Entradas]]-STOCK[[#This Row],[Salidas]]</f>
        <v>3</v>
      </c>
      <c r="M1379" s="37">
        <f>STOCK[[#This Row],[Precio Final]]*10%</f>
        <v>2.5</v>
      </c>
      <c r="N1379" s="37">
        <v>0</v>
      </c>
      <c r="O1379" s="37">
        <v>0</v>
      </c>
      <c r="P1379" s="37">
        <v>9.39</v>
      </c>
      <c r="Q1379" s="38">
        <v>0</v>
      </c>
      <c r="R1379" s="37">
        <v>0</v>
      </c>
      <c r="S1379" s="37">
        <v>1.65</v>
      </c>
      <c r="T1379" s="37">
        <f>STOCK[[#This Row],[Costo Unitario (USD)]]+STOCK[[#This Row],[Costo Envío (USD)]]+STOCK[[#This Row],[Comisión 10%]]</f>
        <v>13.540000000000001</v>
      </c>
      <c r="U1379" s="37">
        <f t="shared" si="2"/>
        <v>14</v>
      </c>
      <c r="V1379" s="37">
        <v>25</v>
      </c>
      <c r="W1379" s="37">
        <f>STOCK[[#This Row],[Precio Final]]-STOCK[[#This Row],[Costo total]]</f>
        <v>11.459999999999999</v>
      </c>
      <c r="X1379" s="37">
        <f>STOCK[[#This Row],[Ganancia Unitaria]]*STOCK[[#This Row],[Salidas]]</f>
        <v>0</v>
      </c>
      <c r="Y1379" s="37"/>
      <c r="Z1379" s="37"/>
      <c r="AA1379" s="37">
        <f>STOCK[[#This Row],[Costo total]]*STOCK[[#This Row],[Entradas]]</f>
        <v>40.620000000000005</v>
      </c>
      <c r="AB1379" s="37">
        <f>STOCK[[#This Row],[Stock Actual]]*STOCK[[#This Row],[Costo total]]</f>
        <v>40.620000000000005</v>
      </c>
      <c r="AC1379" s="37"/>
    </row>
    <row r="1380" spans="1:29" s="6" customFormat="1" ht="50" customHeight="1">
      <c r="A1380" s="6" t="s">
        <v>3244</v>
      </c>
      <c r="B1380" s="40"/>
      <c r="C1380" s="37" t="s">
        <v>4</v>
      </c>
      <c r="D1380" s="37" t="s">
        <v>2580</v>
      </c>
      <c r="E1380" s="37" t="s">
        <v>3387</v>
      </c>
      <c r="F1380" s="37" t="s">
        <v>3204</v>
      </c>
      <c r="G1380" s="37"/>
      <c r="H1380" s="37">
        <f>STOCK[[#This Row],[Precio Final]]</f>
        <v>25</v>
      </c>
      <c r="I1380" s="102">
        <f>STOCK[[#This Row],[Precio Venta Ideal (x1.5)]]</f>
        <v>13</v>
      </c>
      <c r="J1380" s="38">
        <v>5</v>
      </c>
      <c r="K1380" s="38">
        <f>SUMIFS(VENTAS[Cantidad],VENTAS[Código del producto Vendido],STOCK[[#This Row],[Code]])</f>
        <v>3</v>
      </c>
      <c r="L1380" s="38">
        <f>STOCK[[#This Row],[Entradas]]-STOCK[[#This Row],[Salidas]]</f>
        <v>2</v>
      </c>
      <c r="M1380" s="37">
        <f>STOCK[[#This Row],[Precio Final]]*10%</f>
        <v>2.5</v>
      </c>
      <c r="N1380" s="37">
        <v>0</v>
      </c>
      <c r="O1380" s="37">
        <v>0</v>
      </c>
      <c r="P1380" s="37">
        <v>8.49</v>
      </c>
      <c r="Q1380" s="38">
        <v>0</v>
      </c>
      <c r="R1380" s="37">
        <v>0</v>
      </c>
      <c r="S1380" s="37">
        <v>1.65</v>
      </c>
      <c r="T1380" s="37">
        <f>STOCK[[#This Row],[Costo Unitario (USD)]]+STOCK[[#This Row],[Costo Envío (USD)]]+STOCK[[#This Row],[Comisión 10%]]</f>
        <v>12.64</v>
      </c>
      <c r="U1380" s="37">
        <f t="shared" si="2"/>
        <v>13</v>
      </c>
      <c r="V1380" s="37">
        <v>25</v>
      </c>
      <c r="W1380" s="37">
        <f>STOCK[[#This Row],[Precio Final]]-STOCK[[#This Row],[Costo total]]</f>
        <v>12.36</v>
      </c>
      <c r="X1380" s="37">
        <f>STOCK[[#This Row],[Ganancia Unitaria]]*STOCK[[#This Row],[Salidas]]</f>
        <v>37.08</v>
      </c>
      <c r="Y1380" s="37"/>
      <c r="Z1380" s="37"/>
      <c r="AA1380" s="37">
        <f>STOCK[[#This Row],[Costo total]]*STOCK[[#This Row],[Entradas]]</f>
        <v>63.2</v>
      </c>
      <c r="AB1380" s="37">
        <f>STOCK[[#This Row],[Stock Actual]]*STOCK[[#This Row],[Costo total]]</f>
        <v>25.28</v>
      </c>
      <c r="AC1380" s="37"/>
    </row>
    <row r="1381" spans="1:29" s="6" customFormat="1" ht="50" customHeight="1">
      <c r="A1381" s="6" t="s">
        <v>3245</v>
      </c>
      <c r="B1381" s="40"/>
      <c r="C1381" s="37" t="s">
        <v>4</v>
      </c>
      <c r="D1381" s="37" t="s">
        <v>2580</v>
      </c>
      <c r="E1381" s="37" t="s">
        <v>3408</v>
      </c>
      <c r="F1381" s="37" t="s">
        <v>3205</v>
      </c>
      <c r="G1381" s="37"/>
      <c r="H1381" s="37">
        <f>STOCK[[#This Row],[Precio Final]]</f>
        <v>25</v>
      </c>
      <c r="I1381" s="102">
        <f>STOCK[[#This Row],[Precio Venta Ideal (x1.5)]]</f>
        <v>16</v>
      </c>
      <c r="J1381" s="38">
        <v>4</v>
      </c>
      <c r="K1381" s="38">
        <f>SUMIFS(VENTAS[Cantidad],VENTAS[Código del producto Vendido],STOCK[[#This Row],[Code]])</f>
        <v>0</v>
      </c>
      <c r="L1381" s="38">
        <f>STOCK[[#This Row],[Entradas]]-STOCK[[#This Row],[Salidas]]</f>
        <v>4</v>
      </c>
      <c r="M1381" s="37">
        <f>STOCK[[#This Row],[Precio Final]]*10%</f>
        <v>2.5</v>
      </c>
      <c r="N1381" s="37">
        <v>0</v>
      </c>
      <c r="O1381" s="37">
        <v>0</v>
      </c>
      <c r="P1381" s="37">
        <v>11.7</v>
      </c>
      <c r="Q1381" s="38">
        <v>0</v>
      </c>
      <c r="R1381" s="37">
        <v>0</v>
      </c>
      <c r="S1381" s="37">
        <v>1.65</v>
      </c>
      <c r="T1381" s="37">
        <f>STOCK[[#This Row],[Costo Unitario (USD)]]+STOCK[[#This Row],[Costo Envío (USD)]]+STOCK[[#This Row],[Comisión 10%]]</f>
        <v>15.85</v>
      </c>
      <c r="U1381" s="37">
        <f t="shared" si="2"/>
        <v>16</v>
      </c>
      <c r="V1381" s="37">
        <v>25</v>
      </c>
      <c r="W1381" s="37">
        <f>STOCK[[#This Row],[Precio Final]]-STOCK[[#This Row],[Costo total]]</f>
        <v>9.15</v>
      </c>
      <c r="X1381" s="37">
        <f>STOCK[[#This Row],[Ganancia Unitaria]]*STOCK[[#This Row],[Salidas]]</f>
        <v>0</v>
      </c>
      <c r="Y1381" s="37"/>
      <c r="Z1381" s="37"/>
      <c r="AA1381" s="37">
        <f>STOCK[[#This Row],[Costo total]]*STOCK[[#This Row],[Entradas]]</f>
        <v>63.4</v>
      </c>
      <c r="AB1381" s="37">
        <f>STOCK[[#This Row],[Stock Actual]]*STOCK[[#This Row],[Costo total]]</f>
        <v>63.4</v>
      </c>
      <c r="AC1381" s="37"/>
    </row>
    <row r="1382" spans="1:29" s="6" customFormat="1" ht="50" customHeight="1">
      <c r="A1382" s="6" t="s">
        <v>3246</v>
      </c>
      <c r="B1382" s="40"/>
      <c r="C1382" s="37" t="s">
        <v>4</v>
      </c>
      <c r="D1382" s="37" t="s">
        <v>2580</v>
      </c>
      <c r="E1382" s="37" t="s">
        <v>3200</v>
      </c>
      <c r="F1382" s="37" t="s">
        <v>3204</v>
      </c>
      <c r="G1382" s="37"/>
      <c r="H1382" s="37">
        <f>STOCK[[#This Row],[Precio Final]]</f>
        <v>25</v>
      </c>
      <c r="I1382" s="102">
        <f>STOCK[[#This Row],[Precio Venta Ideal (x1.5)]]</f>
        <v>16</v>
      </c>
      <c r="J1382" s="38">
        <v>3</v>
      </c>
      <c r="K1382" s="38">
        <f>SUMIFS(VENTAS[Cantidad],VENTAS[Código del producto Vendido],STOCK[[#This Row],[Code]])</f>
        <v>1</v>
      </c>
      <c r="L1382" s="38">
        <f>STOCK[[#This Row],[Entradas]]-STOCK[[#This Row],[Salidas]]</f>
        <v>2</v>
      </c>
      <c r="M1382" s="37">
        <f>STOCK[[#This Row],[Precio Final]]*10%</f>
        <v>2.5</v>
      </c>
      <c r="N1382" s="37">
        <v>0</v>
      </c>
      <c r="O1382" s="37">
        <v>0</v>
      </c>
      <c r="P1382" s="37">
        <v>11.09</v>
      </c>
      <c r="Q1382" s="38">
        <v>0</v>
      </c>
      <c r="R1382" s="37">
        <v>0</v>
      </c>
      <c r="S1382" s="37">
        <v>1.65</v>
      </c>
      <c r="T1382" s="37">
        <f>STOCK[[#This Row],[Costo Unitario (USD)]]+STOCK[[#This Row],[Costo Envío (USD)]]+STOCK[[#This Row],[Comisión 10%]]</f>
        <v>15.24</v>
      </c>
      <c r="U1382" s="37">
        <f t="shared" si="2"/>
        <v>16</v>
      </c>
      <c r="V1382" s="37">
        <v>25</v>
      </c>
      <c r="W1382" s="37">
        <f>STOCK[[#This Row],[Precio Final]]-STOCK[[#This Row],[Costo total]]</f>
        <v>9.76</v>
      </c>
      <c r="X1382" s="37">
        <f>STOCK[[#This Row],[Ganancia Unitaria]]*STOCK[[#This Row],[Salidas]]</f>
        <v>9.76</v>
      </c>
      <c r="Y1382" s="37"/>
      <c r="Z1382" s="37"/>
      <c r="AA1382" s="37">
        <f>STOCK[[#This Row],[Costo total]]*STOCK[[#This Row],[Entradas]]</f>
        <v>45.72</v>
      </c>
      <c r="AB1382" s="37">
        <f>STOCK[[#This Row],[Stock Actual]]*STOCK[[#This Row],[Costo total]]</f>
        <v>30.48</v>
      </c>
      <c r="AC1382" s="37"/>
    </row>
    <row r="1383" spans="1:29" s="6" customFormat="1" ht="50" customHeight="1">
      <c r="A1383" s="6" t="s">
        <v>3247</v>
      </c>
      <c r="B1383" s="40"/>
      <c r="C1383" s="37" t="s">
        <v>4</v>
      </c>
      <c r="D1383" s="37" t="s">
        <v>2580</v>
      </c>
      <c r="E1383" s="37" t="s">
        <v>3201</v>
      </c>
      <c r="F1383" s="37" t="s">
        <v>3204</v>
      </c>
      <c r="G1383" s="37"/>
      <c r="H1383" s="37">
        <f>STOCK[[#This Row],[Precio Final]]</f>
        <v>25</v>
      </c>
      <c r="I1383" s="102">
        <f>STOCK[[#This Row],[Precio Venta Ideal (x1.5)]]</f>
        <v>16</v>
      </c>
      <c r="J1383" s="38">
        <v>3</v>
      </c>
      <c r="K1383" s="38">
        <f>SUMIFS(VENTAS[Cantidad],VENTAS[Código del producto Vendido],STOCK[[#This Row],[Code]])</f>
        <v>2</v>
      </c>
      <c r="L1383" s="38">
        <f>STOCK[[#This Row],[Entradas]]-STOCK[[#This Row],[Salidas]]</f>
        <v>1</v>
      </c>
      <c r="M1383" s="37">
        <f>STOCK[[#This Row],[Precio Final]]*10%</f>
        <v>2.5</v>
      </c>
      <c r="N1383" s="37">
        <v>0</v>
      </c>
      <c r="O1383" s="37">
        <v>0</v>
      </c>
      <c r="P1383" s="37">
        <v>11.66</v>
      </c>
      <c r="Q1383" s="38">
        <v>0</v>
      </c>
      <c r="R1383" s="37">
        <v>0</v>
      </c>
      <c r="S1383" s="37">
        <v>1.65</v>
      </c>
      <c r="T1383" s="37">
        <f>STOCK[[#This Row],[Costo Unitario (USD)]]+STOCK[[#This Row],[Costo Envío (USD)]]+STOCK[[#This Row],[Comisión 10%]]</f>
        <v>15.81</v>
      </c>
      <c r="U1383" s="37">
        <f t="shared" si="2"/>
        <v>16</v>
      </c>
      <c r="V1383" s="37">
        <v>25</v>
      </c>
      <c r="W1383" s="37">
        <f>STOCK[[#This Row],[Precio Final]]-STOCK[[#This Row],[Costo total]]</f>
        <v>9.19</v>
      </c>
      <c r="X1383" s="37">
        <f>STOCK[[#This Row],[Ganancia Unitaria]]*STOCK[[#This Row],[Salidas]]</f>
        <v>18.38</v>
      </c>
      <c r="Y1383" s="37"/>
      <c r="Z1383" s="37"/>
      <c r="AA1383" s="37">
        <f>STOCK[[#This Row],[Costo total]]*STOCK[[#This Row],[Entradas]]</f>
        <v>47.43</v>
      </c>
      <c r="AB1383" s="37">
        <f>STOCK[[#This Row],[Stock Actual]]*STOCK[[#This Row],[Costo total]]</f>
        <v>15.81</v>
      </c>
      <c r="AC1383" s="37"/>
    </row>
    <row r="1384" spans="1:29" s="6" customFormat="1" ht="50" customHeight="1">
      <c r="A1384" s="6" t="s">
        <v>3248</v>
      </c>
      <c r="B1384" s="40"/>
      <c r="C1384" s="37" t="s">
        <v>4</v>
      </c>
      <c r="D1384" s="37" t="s">
        <v>2580</v>
      </c>
      <c r="E1384" s="37" t="s">
        <v>3202</v>
      </c>
      <c r="F1384" s="37" t="s">
        <v>3204</v>
      </c>
      <c r="G1384" s="37"/>
      <c r="H1384" s="37">
        <f>STOCK[[#This Row],[Precio Final]]</f>
        <v>25</v>
      </c>
      <c r="I1384" s="102">
        <f>STOCK[[#This Row],[Precio Venta Ideal (x1.5)]]</f>
        <v>16</v>
      </c>
      <c r="J1384" s="38">
        <v>3</v>
      </c>
      <c r="K1384" s="38">
        <f>SUMIFS(VENTAS[Cantidad],VENTAS[Código del producto Vendido],STOCK[[#This Row],[Code]])</f>
        <v>1</v>
      </c>
      <c r="L1384" s="38">
        <f>STOCK[[#This Row],[Entradas]]-STOCK[[#This Row],[Salidas]]</f>
        <v>2</v>
      </c>
      <c r="M1384" s="37">
        <f>STOCK[[#This Row],[Precio Final]]*10%</f>
        <v>2.5</v>
      </c>
      <c r="N1384" s="37">
        <v>0</v>
      </c>
      <c r="O1384" s="37">
        <v>0</v>
      </c>
      <c r="P1384" s="37">
        <v>11.38</v>
      </c>
      <c r="Q1384" s="38">
        <v>0</v>
      </c>
      <c r="R1384" s="37">
        <v>0</v>
      </c>
      <c r="S1384" s="37">
        <v>1.65</v>
      </c>
      <c r="T1384" s="37">
        <f>STOCK[[#This Row],[Costo Unitario (USD)]]+STOCK[[#This Row],[Costo Envío (USD)]]+STOCK[[#This Row],[Comisión 10%]]</f>
        <v>15.530000000000001</v>
      </c>
      <c r="U1384" s="37">
        <f t="shared" si="2"/>
        <v>16</v>
      </c>
      <c r="V1384" s="37">
        <v>25</v>
      </c>
      <c r="W1384" s="37">
        <f>STOCK[[#This Row],[Precio Final]]-STOCK[[#This Row],[Costo total]]</f>
        <v>9.4699999999999989</v>
      </c>
      <c r="X1384" s="37">
        <f>STOCK[[#This Row],[Ganancia Unitaria]]*STOCK[[#This Row],[Salidas]]</f>
        <v>9.4699999999999989</v>
      </c>
      <c r="Y1384" s="37"/>
      <c r="Z1384" s="37"/>
      <c r="AA1384" s="37">
        <f>STOCK[[#This Row],[Costo total]]*STOCK[[#This Row],[Entradas]]</f>
        <v>46.59</v>
      </c>
      <c r="AB1384" s="37">
        <f>STOCK[[#This Row],[Stock Actual]]*STOCK[[#This Row],[Costo total]]</f>
        <v>31.060000000000002</v>
      </c>
      <c r="AC1384" s="37"/>
    </row>
    <row r="1385" spans="1:29" s="6" customFormat="1" ht="50" customHeight="1">
      <c r="A1385" s="6" t="s">
        <v>3249</v>
      </c>
      <c r="B1385" s="40"/>
      <c r="C1385" s="37" t="s">
        <v>4</v>
      </c>
      <c r="D1385" s="37" t="s">
        <v>2227</v>
      </c>
      <c r="E1385" s="37" t="s">
        <v>3203</v>
      </c>
      <c r="F1385" s="37" t="s">
        <v>241</v>
      </c>
      <c r="G1385" s="37"/>
      <c r="H1385" s="37">
        <f>STOCK[[#This Row],[Precio Final]]</f>
        <v>25</v>
      </c>
      <c r="I1385" s="102">
        <f>STOCK[[#This Row],[Precio Venta Ideal (x1.5)]]</f>
        <v>15</v>
      </c>
      <c r="J1385" s="38">
        <v>4</v>
      </c>
      <c r="K1385" s="38">
        <f>SUMIFS(VENTAS[Cantidad],VENTAS[Código del producto Vendido],STOCK[[#This Row],[Code]])</f>
        <v>0</v>
      </c>
      <c r="L1385" s="38">
        <f>STOCK[[#This Row],[Entradas]]-STOCK[[#This Row],[Salidas]]</f>
        <v>4</v>
      </c>
      <c r="M1385" s="37">
        <f>STOCK[[#This Row],[Precio Final]]*10%</f>
        <v>2.5</v>
      </c>
      <c r="N1385" s="37">
        <v>0</v>
      </c>
      <c r="O1385" s="37">
        <v>0</v>
      </c>
      <c r="P1385" s="37">
        <v>10.29</v>
      </c>
      <c r="Q1385" s="38">
        <v>0</v>
      </c>
      <c r="R1385" s="37">
        <v>0</v>
      </c>
      <c r="S1385" s="37">
        <v>1.65</v>
      </c>
      <c r="T1385" s="37">
        <f>STOCK[[#This Row],[Costo Unitario (USD)]]+STOCK[[#This Row],[Costo Envío (USD)]]+STOCK[[#This Row],[Comisión 10%]]</f>
        <v>14.44</v>
      </c>
      <c r="U1385" s="37">
        <f t="shared" si="2"/>
        <v>15</v>
      </c>
      <c r="V1385" s="37">
        <v>25</v>
      </c>
      <c r="W1385" s="37">
        <f>STOCK[[#This Row],[Precio Final]]-STOCK[[#This Row],[Costo total]]</f>
        <v>10.56</v>
      </c>
      <c r="X1385" s="37">
        <f>STOCK[[#This Row],[Ganancia Unitaria]]*STOCK[[#This Row],[Salidas]]</f>
        <v>0</v>
      </c>
      <c r="Y1385" s="37"/>
      <c r="Z1385" s="37"/>
      <c r="AA1385" s="37">
        <f>STOCK[[#This Row],[Costo total]]*STOCK[[#This Row],[Entradas]]</f>
        <v>57.76</v>
      </c>
      <c r="AB1385" s="37">
        <f>STOCK[[#This Row],[Stock Actual]]*STOCK[[#This Row],[Costo total]]</f>
        <v>57.76</v>
      </c>
      <c r="AC1385" s="37"/>
    </row>
    <row r="1386" spans="1:29" s="6" customFormat="1" ht="50" customHeight="1">
      <c r="A1386" s="6" t="s">
        <v>3250</v>
      </c>
      <c r="B1386" s="40"/>
      <c r="C1386" s="37" t="s">
        <v>4</v>
      </c>
      <c r="D1386" s="37" t="s">
        <v>3388</v>
      </c>
      <c r="E1386" s="37" t="s">
        <v>3420</v>
      </c>
      <c r="F1386" s="37" t="s">
        <v>238</v>
      </c>
      <c r="G1386" s="37"/>
      <c r="H1386" s="37">
        <f>STOCK[[#This Row],[Precio Final]]</f>
        <v>30</v>
      </c>
      <c r="I1386" s="102">
        <f>STOCK[[#This Row],[Precio Venta Ideal (x1.5)]]</f>
        <v>17</v>
      </c>
      <c r="J1386" s="38">
        <v>2</v>
      </c>
      <c r="K1386" s="38">
        <f>SUMIFS(VENTAS[Cantidad],VENTAS[Código del producto Vendido],STOCK[[#This Row],[Code]])</f>
        <v>2</v>
      </c>
      <c r="L1386" s="38">
        <f>STOCK[[#This Row],[Entradas]]-STOCK[[#This Row],[Salidas]]</f>
        <v>0</v>
      </c>
      <c r="M1386" s="37">
        <f>STOCK[[#This Row],[Precio Final]]*10%</f>
        <v>3</v>
      </c>
      <c r="N1386" s="37">
        <v>0</v>
      </c>
      <c r="O1386" s="37">
        <v>0</v>
      </c>
      <c r="P1386" s="37">
        <v>11.85</v>
      </c>
      <c r="Q1386" s="38">
        <v>0</v>
      </c>
      <c r="R1386" s="37">
        <v>0</v>
      </c>
      <c r="S1386" s="37">
        <v>1.65</v>
      </c>
      <c r="T1386" s="37">
        <f>STOCK[[#This Row],[Costo Unitario (USD)]]+STOCK[[#This Row],[Costo Envío (USD)]]+STOCK[[#This Row],[Comisión 10%]]</f>
        <v>16.5</v>
      </c>
      <c r="U1386" s="37">
        <f t="shared" si="2"/>
        <v>17</v>
      </c>
      <c r="V1386" s="37">
        <v>30</v>
      </c>
      <c r="W1386" s="37">
        <f>STOCK[[#This Row],[Precio Final]]-STOCK[[#This Row],[Costo total]]</f>
        <v>13.5</v>
      </c>
      <c r="X1386" s="37">
        <f>STOCK[[#This Row],[Ganancia Unitaria]]*STOCK[[#This Row],[Salidas]]</f>
        <v>27</v>
      </c>
      <c r="Y1386" s="37"/>
      <c r="Z1386" s="37"/>
      <c r="AA1386" s="37">
        <f>STOCK[[#This Row],[Costo total]]*STOCK[[#This Row],[Entradas]]</f>
        <v>33</v>
      </c>
      <c r="AB1386" s="37">
        <f>STOCK[[#This Row],[Stock Actual]]*STOCK[[#This Row],[Costo total]]</f>
        <v>0</v>
      </c>
      <c r="AC1386" s="37"/>
    </row>
    <row r="1387" spans="1:29" s="6" customFormat="1" ht="50" customHeight="1">
      <c r="A1387" s="6" t="s">
        <v>3251</v>
      </c>
      <c r="B1387" s="40"/>
      <c r="C1387" s="37" t="s">
        <v>4</v>
      </c>
      <c r="D1387" s="37" t="s">
        <v>3388</v>
      </c>
      <c r="E1387" s="37" t="s">
        <v>3420</v>
      </c>
      <c r="F1387" s="37" t="s">
        <v>241</v>
      </c>
      <c r="G1387" s="37"/>
      <c r="H1387" s="37">
        <f>STOCK[[#This Row],[Precio Final]]</f>
        <v>30</v>
      </c>
      <c r="I1387" s="102">
        <f>STOCK[[#This Row],[Precio Venta Ideal (x1.5)]]</f>
        <v>17</v>
      </c>
      <c r="J1387" s="38">
        <v>2</v>
      </c>
      <c r="K1387" s="38">
        <f>SUMIFS(VENTAS[Cantidad],VENTAS[Código del producto Vendido],STOCK[[#This Row],[Code]])</f>
        <v>1</v>
      </c>
      <c r="L1387" s="38">
        <f>STOCK[[#This Row],[Entradas]]-STOCK[[#This Row],[Salidas]]</f>
        <v>1</v>
      </c>
      <c r="M1387" s="37">
        <f>STOCK[[#This Row],[Precio Final]]*10%</f>
        <v>3</v>
      </c>
      <c r="N1387" s="37">
        <v>0</v>
      </c>
      <c r="O1387" s="37">
        <v>0</v>
      </c>
      <c r="P1387" s="37">
        <v>11.85</v>
      </c>
      <c r="Q1387" s="38">
        <v>0</v>
      </c>
      <c r="R1387" s="37">
        <v>0</v>
      </c>
      <c r="S1387" s="37">
        <v>1.65</v>
      </c>
      <c r="T1387" s="37">
        <f>STOCK[[#This Row],[Costo Unitario (USD)]]+STOCK[[#This Row],[Costo Envío (USD)]]+STOCK[[#This Row],[Comisión 10%]]</f>
        <v>16.5</v>
      </c>
      <c r="U1387" s="37">
        <f t="shared" si="2"/>
        <v>17</v>
      </c>
      <c r="V1387" s="37">
        <v>30</v>
      </c>
      <c r="W1387" s="37">
        <f>STOCK[[#This Row],[Precio Final]]-STOCK[[#This Row],[Costo total]]</f>
        <v>13.5</v>
      </c>
      <c r="X1387" s="37">
        <f>STOCK[[#This Row],[Ganancia Unitaria]]*STOCK[[#This Row],[Salidas]]</f>
        <v>13.5</v>
      </c>
      <c r="Y1387" s="37"/>
      <c r="Z1387" s="37"/>
      <c r="AA1387" s="37">
        <f>STOCK[[#This Row],[Costo total]]*STOCK[[#This Row],[Entradas]]</f>
        <v>33</v>
      </c>
      <c r="AB1387" s="37">
        <f>STOCK[[#This Row],[Stock Actual]]*STOCK[[#This Row],[Costo total]]</f>
        <v>16.5</v>
      </c>
      <c r="AC1387" s="37"/>
    </row>
    <row r="1388" spans="1:29" s="6" customFormat="1" ht="50" customHeight="1">
      <c r="A1388" s="6" t="s">
        <v>3252</v>
      </c>
      <c r="B1388" s="40"/>
      <c r="C1388" s="37" t="s">
        <v>4</v>
      </c>
      <c r="D1388" s="37" t="s">
        <v>3388</v>
      </c>
      <c r="E1388" s="37" t="s">
        <v>3420</v>
      </c>
      <c r="F1388" s="37" t="s">
        <v>243</v>
      </c>
      <c r="G1388" s="37"/>
      <c r="H1388" s="37">
        <f>STOCK[[#This Row],[Precio Final]]</f>
        <v>30</v>
      </c>
      <c r="I1388" s="102">
        <f>STOCK[[#This Row],[Precio Venta Ideal (x1.5)]]</f>
        <v>17</v>
      </c>
      <c r="J1388" s="38">
        <v>2</v>
      </c>
      <c r="K1388" s="38">
        <f>SUMIFS(VENTAS[Cantidad],VENTAS[Código del producto Vendido],STOCK[[#This Row],[Code]])</f>
        <v>0</v>
      </c>
      <c r="L1388" s="38">
        <f>STOCK[[#This Row],[Entradas]]-STOCK[[#This Row],[Salidas]]</f>
        <v>2</v>
      </c>
      <c r="M1388" s="37">
        <f>STOCK[[#This Row],[Precio Final]]*10%</f>
        <v>3</v>
      </c>
      <c r="N1388" s="37">
        <v>0</v>
      </c>
      <c r="O1388" s="37">
        <v>0</v>
      </c>
      <c r="P1388" s="37">
        <v>11.85</v>
      </c>
      <c r="Q1388" s="38">
        <v>0</v>
      </c>
      <c r="R1388" s="37">
        <v>0</v>
      </c>
      <c r="S1388" s="37">
        <v>1.65</v>
      </c>
      <c r="T1388" s="37">
        <f>STOCK[[#This Row],[Costo Unitario (USD)]]+STOCK[[#This Row],[Costo Envío (USD)]]+STOCK[[#This Row],[Comisión 10%]]</f>
        <v>16.5</v>
      </c>
      <c r="U1388" s="37">
        <f t="shared" si="2"/>
        <v>17</v>
      </c>
      <c r="V1388" s="37">
        <v>30</v>
      </c>
      <c r="W1388" s="37">
        <f>STOCK[[#This Row],[Precio Final]]-STOCK[[#This Row],[Costo total]]</f>
        <v>13.5</v>
      </c>
      <c r="X1388" s="37">
        <f>STOCK[[#This Row],[Ganancia Unitaria]]*STOCK[[#This Row],[Salidas]]</f>
        <v>0</v>
      </c>
      <c r="Y1388" s="37"/>
      <c r="Z1388" s="37"/>
      <c r="AA1388" s="37">
        <f>STOCK[[#This Row],[Costo total]]*STOCK[[#This Row],[Entradas]]</f>
        <v>33</v>
      </c>
      <c r="AB1388" s="37">
        <f>STOCK[[#This Row],[Stock Actual]]*STOCK[[#This Row],[Costo total]]</f>
        <v>33</v>
      </c>
      <c r="AC1388" s="37"/>
    </row>
    <row r="1389" spans="1:29" s="6" customFormat="1" ht="50" customHeight="1">
      <c r="A1389" s="6" t="s">
        <v>3253</v>
      </c>
      <c r="B1389" s="40"/>
      <c r="C1389" s="37" t="s">
        <v>4</v>
      </c>
      <c r="D1389" s="37" t="s">
        <v>3388</v>
      </c>
      <c r="E1389" s="37" t="s">
        <v>3420</v>
      </c>
      <c r="F1389" s="37" t="s">
        <v>244</v>
      </c>
      <c r="G1389" s="37"/>
      <c r="H1389" s="37">
        <f>STOCK[[#This Row],[Precio Final]]</f>
        <v>30</v>
      </c>
      <c r="I1389" s="102">
        <f>STOCK[[#This Row],[Precio Venta Ideal (x1.5)]]</f>
        <v>17</v>
      </c>
      <c r="J1389" s="38">
        <v>2</v>
      </c>
      <c r="K1389" s="38">
        <f>SUMIFS(VENTAS[Cantidad],VENTAS[Código del producto Vendido],STOCK[[#This Row],[Code]])</f>
        <v>0</v>
      </c>
      <c r="L1389" s="38">
        <f>STOCK[[#This Row],[Entradas]]-STOCK[[#This Row],[Salidas]]</f>
        <v>2</v>
      </c>
      <c r="M1389" s="37">
        <f>STOCK[[#This Row],[Precio Final]]*10%</f>
        <v>3</v>
      </c>
      <c r="N1389" s="37">
        <v>0</v>
      </c>
      <c r="O1389" s="37">
        <v>0</v>
      </c>
      <c r="P1389" s="37">
        <v>11.85</v>
      </c>
      <c r="Q1389" s="38">
        <v>0</v>
      </c>
      <c r="R1389" s="37">
        <v>0</v>
      </c>
      <c r="S1389" s="37">
        <v>1.65</v>
      </c>
      <c r="T1389" s="37">
        <f>STOCK[[#This Row],[Costo Unitario (USD)]]+STOCK[[#This Row],[Costo Envío (USD)]]+STOCK[[#This Row],[Comisión 10%]]</f>
        <v>16.5</v>
      </c>
      <c r="U1389" s="37">
        <f t="shared" si="2"/>
        <v>17</v>
      </c>
      <c r="V1389" s="37">
        <v>30</v>
      </c>
      <c r="W1389" s="37">
        <f>STOCK[[#This Row],[Precio Final]]-STOCK[[#This Row],[Costo total]]</f>
        <v>13.5</v>
      </c>
      <c r="X1389" s="37">
        <f>STOCK[[#This Row],[Ganancia Unitaria]]*STOCK[[#This Row],[Salidas]]</f>
        <v>0</v>
      </c>
      <c r="Y1389" s="37"/>
      <c r="Z1389" s="37"/>
      <c r="AA1389" s="37">
        <f>STOCK[[#This Row],[Costo total]]*STOCK[[#This Row],[Entradas]]</f>
        <v>33</v>
      </c>
      <c r="AB1389" s="37">
        <f>STOCK[[#This Row],[Stock Actual]]*STOCK[[#This Row],[Costo total]]</f>
        <v>33</v>
      </c>
      <c r="AC1389" s="37"/>
    </row>
    <row r="1390" spans="1:29" s="6" customFormat="1" ht="50" customHeight="1">
      <c r="A1390" s="6" t="s">
        <v>3254</v>
      </c>
      <c r="B1390" s="40"/>
      <c r="C1390" s="37" t="s">
        <v>4</v>
      </c>
      <c r="D1390" s="37" t="s">
        <v>2255</v>
      </c>
      <c r="E1390" s="37" t="s">
        <v>3419</v>
      </c>
      <c r="F1390" s="37" t="s">
        <v>238</v>
      </c>
      <c r="G1390" s="37"/>
      <c r="H1390" s="37">
        <f>STOCK[[#This Row],[Precio Final]]</f>
        <v>18</v>
      </c>
      <c r="I1390" s="102">
        <f>STOCK[[#This Row],[Precio Venta Ideal (x1.5)]]</f>
        <v>9</v>
      </c>
      <c r="J1390" s="38">
        <v>3</v>
      </c>
      <c r="K1390" s="38">
        <f>SUMIFS(VENTAS[Cantidad],VENTAS[Código del producto Vendido],STOCK[[#This Row],[Code]])</f>
        <v>0</v>
      </c>
      <c r="L1390" s="38">
        <f>STOCK[[#This Row],[Entradas]]-STOCK[[#This Row],[Salidas]]</f>
        <v>3</v>
      </c>
      <c r="M1390" s="37">
        <f>STOCK[[#This Row],[Precio Final]]*10%</f>
        <v>1.8</v>
      </c>
      <c r="N1390" s="37">
        <v>0</v>
      </c>
      <c r="O1390" s="37">
        <v>0</v>
      </c>
      <c r="P1390" s="37">
        <v>5.15</v>
      </c>
      <c r="Q1390" s="38">
        <v>0</v>
      </c>
      <c r="R1390" s="37">
        <v>0</v>
      </c>
      <c r="S1390" s="37">
        <v>1.65</v>
      </c>
      <c r="T1390" s="37">
        <f>STOCK[[#This Row],[Costo Unitario (USD)]]+STOCK[[#This Row],[Costo Envío (USD)]]+STOCK[[#This Row],[Comisión 10%]]</f>
        <v>8.6000000000000014</v>
      </c>
      <c r="U1390" s="37">
        <f t="shared" si="2"/>
        <v>9</v>
      </c>
      <c r="V1390" s="37">
        <v>18</v>
      </c>
      <c r="W1390" s="37">
        <f>STOCK[[#This Row],[Precio Final]]-STOCK[[#This Row],[Costo total]]</f>
        <v>9.3999999999999986</v>
      </c>
      <c r="X1390" s="37">
        <f>STOCK[[#This Row],[Ganancia Unitaria]]*STOCK[[#This Row],[Salidas]]</f>
        <v>0</v>
      </c>
      <c r="Y1390" s="37"/>
      <c r="Z1390" s="37"/>
      <c r="AA1390" s="37">
        <f>STOCK[[#This Row],[Costo total]]*STOCK[[#This Row],[Entradas]]</f>
        <v>25.800000000000004</v>
      </c>
      <c r="AB1390" s="37">
        <f>STOCK[[#This Row],[Stock Actual]]*STOCK[[#This Row],[Costo total]]</f>
        <v>25.800000000000004</v>
      </c>
      <c r="AC1390" s="37"/>
    </row>
    <row r="1391" spans="1:29" s="6" customFormat="1" ht="50" customHeight="1">
      <c r="A1391" s="6" t="s">
        <v>3255</v>
      </c>
      <c r="B1391" s="40"/>
      <c r="C1391" s="37" t="s">
        <v>4</v>
      </c>
      <c r="D1391" s="37" t="s">
        <v>2255</v>
      </c>
      <c r="E1391" s="37" t="s">
        <v>3419</v>
      </c>
      <c r="F1391" s="37" t="s">
        <v>244</v>
      </c>
      <c r="G1391" s="37"/>
      <c r="H1391" s="37">
        <f>STOCK[[#This Row],[Precio Final]]</f>
        <v>18</v>
      </c>
      <c r="I1391" s="102">
        <f>STOCK[[#This Row],[Precio Venta Ideal (x1.5)]]</f>
        <v>9</v>
      </c>
      <c r="J1391" s="38">
        <v>3</v>
      </c>
      <c r="K1391" s="38">
        <f>SUMIFS(VENTAS[Cantidad],VENTAS[Código del producto Vendido],STOCK[[#This Row],[Code]])</f>
        <v>0</v>
      </c>
      <c r="L1391" s="38">
        <f>STOCK[[#This Row],[Entradas]]-STOCK[[#This Row],[Salidas]]</f>
        <v>3</v>
      </c>
      <c r="M1391" s="37">
        <f>STOCK[[#This Row],[Precio Final]]*10%</f>
        <v>1.8</v>
      </c>
      <c r="N1391" s="37">
        <v>0</v>
      </c>
      <c r="O1391" s="37">
        <v>0</v>
      </c>
      <c r="P1391" s="37">
        <v>5.15</v>
      </c>
      <c r="Q1391" s="38">
        <v>0</v>
      </c>
      <c r="R1391" s="37">
        <v>0</v>
      </c>
      <c r="S1391" s="37">
        <v>1.65</v>
      </c>
      <c r="T1391" s="37">
        <f>STOCK[[#This Row],[Costo Unitario (USD)]]+STOCK[[#This Row],[Costo Envío (USD)]]+STOCK[[#This Row],[Comisión 10%]]</f>
        <v>8.6000000000000014</v>
      </c>
      <c r="U1391" s="37">
        <f t="shared" si="2"/>
        <v>9</v>
      </c>
      <c r="V1391" s="37">
        <v>18</v>
      </c>
      <c r="W1391" s="37">
        <f>STOCK[[#This Row],[Precio Final]]-STOCK[[#This Row],[Costo total]]</f>
        <v>9.3999999999999986</v>
      </c>
      <c r="X1391" s="37">
        <f>STOCK[[#This Row],[Ganancia Unitaria]]*STOCK[[#This Row],[Salidas]]</f>
        <v>0</v>
      </c>
      <c r="Y1391" s="37"/>
      <c r="Z1391" s="37"/>
      <c r="AA1391" s="37">
        <f>STOCK[[#This Row],[Costo total]]*STOCK[[#This Row],[Entradas]]</f>
        <v>25.800000000000004</v>
      </c>
      <c r="AB1391" s="37">
        <f>STOCK[[#This Row],[Stock Actual]]*STOCK[[#This Row],[Costo total]]</f>
        <v>25.800000000000004</v>
      </c>
      <c r="AC1391" s="37"/>
    </row>
    <row r="1392" spans="1:29" s="6" customFormat="1" ht="50" customHeight="1">
      <c r="A1392" s="6" t="s">
        <v>3256</v>
      </c>
      <c r="B1392" s="40"/>
      <c r="C1392" s="37" t="s">
        <v>4</v>
      </c>
      <c r="D1392" s="37" t="s">
        <v>2580</v>
      </c>
      <c r="E1392" s="37" t="s">
        <v>3206</v>
      </c>
      <c r="F1392" s="37" t="s">
        <v>3205</v>
      </c>
      <c r="G1392" s="37"/>
      <c r="H1392" s="37">
        <f>STOCK[[#This Row],[Precio Final]]</f>
        <v>30</v>
      </c>
      <c r="I1392" s="102">
        <f>STOCK[[#This Row],[Precio Venta Ideal (x1.5)]]</f>
        <v>19</v>
      </c>
      <c r="J1392" s="38">
        <v>2</v>
      </c>
      <c r="K1392" s="38">
        <f>SUMIFS(VENTAS[Cantidad],VENTAS[Código del producto Vendido],STOCK[[#This Row],[Code]])</f>
        <v>1</v>
      </c>
      <c r="L1392" s="38">
        <f>STOCK[[#This Row],[Entradas]]-STOCK[[#This Row],[Salidas]]</f>
        <v>1</v>
      </c>
      <c r="M1392" s="37">
        <f>STOCK[[#This Row],[Precio Final]]*10%</f>
        <v>3</v>
      </c>
      <c r="N1392" s="37">
        <v>0</v>
      </c>
      <c r="O1392" s="37">
        <v>0</v>
      </c>
      <c r="P1392" s="37">
        <v>13.94</v>
      </c>
      <c r="Q1392" s="38">
        <v>0</v>
      </c>
      <c r="R1392" s="37">
        <v>0</v>
      </c>
      <c r="S1392" s="37">
        <v>1.65</v>
      </c>
      <c r="T1392" s="37">
        <f>STOCK[[#This Row],[Costo Unitario (USD)]]+STOCK[[#This Row],[Costo Envío (USD)]]+STOCK[[#This Row],[Comisión 10%]]</f>
        <v>18.59</v>
      </c>
      <c r="U1392" s="37">
        <f t="shared" si="2"/>
        <v>19</v>
      </c>
      <c r="V1392" s="37">
        <v>30</v>
      </c>
      <c r="W1392" s="37">
        <f>STOCK[[#This Row],[Precio Final]]-STOCK[[#This Row],[Costo total]]</f>
        <v>11.41</v>
      </c>
      <c r="X1392" s="37">
        <f>STOCK[[#This Row],[Ganancia Unitaria]]*STOCK[[#This Row],[Salidas]]</f>
        <v>11.41</v>
      </c>
      <c r="Y1392" s="37"/>
      <c r="Z1392" s="37"/>
      <c r="AA1392" s="37">
        <f>STOCK[[#This Row],[Costo total]]*STOCK[[#This Row],[Entradas]]</f>
        <v>37.18</v>
      </c>
      <c r="AB1392" s="37">
        <f>STOCK[[#This Row],[Stock Actual]]*STOCK[[#This Row],[Costo total]]</f>
        <v>18.59</v>
      </c>
      <c r="AC1392" s="37"/>
    </row>
    <row r="1393" spans="1:29" s="6" customFormat="1" ht="50" customHeight="1">
      <c r="A1393" s="6" t="s">
        <v>3257</v>
      </c>
      <c r="B1393" s="40"/>
      <c r="C1393" s="37" t="s">
        <v>4</v>
      </c>
      <c r="D1393" s="37" t="s">
        <v>3389</v>
      </c>
      <c r="E1393" s="37" t="s">
        <v>3207</v>
      </c>
      <c r="F1393" s="37" t="s">
        <v>238</v>
      </c>
      <c r="G1393" s="37"/>
      <c r="H1393" s="37">
        <f>STOCK[[#This Row],[Precio Final]]</f>
        <v>22</v>
      </c>
      <c r="I1393" s="102">
        <f>STOCK[[#This Row],[Precio Venta Ideal (x1.5)]]</f>
        <v>13</v>
      </c>
      <c r="J1393" s="38">
        <v>2</v>
      </c>
      <c r="K1393" s="38">
        <f>SUMIFS(VENTAS[Cantidad],VENTAS[Código del producto Vendido],STOCK[[#This Row],[Code]])</f>
        <v>0</v>
      </c>
      <c r="L1393" s="38">
        <f>STOCK[[#This Row],[Entradas]]-STOCK[[#This Row],[Salidas]]</f>
        <v>2</v>
      </c>
      <c r="M1393" s="37">
        <f>STOCK[[#This Row],[Precio Final]]*10%</f>
        <v>2.2000000000000002</v>
      </c>
      <c r="N1393" s="37">
        <v>0</v>
      </c>
      <c r="O1393" s="37">
        <v>0</v>
      </c>
      <c r="P1393" s="37">
        <v>8.8699999999999992</v>
      </c>
      <c r="Q1393" s="38">
        <v>0</v>
      </c>
      <c r="R1393" s="37">
        <v>0</v>
      </c>
      <c r="S1393" s="37">
        <v>1.65</v>
      </c>
      <c r="T1393" s="37">
        <f>STOCK[[#This Row],[Costo Unitario (USD)]]+STOCK[[#This Row],[Costo Envío (USD)]]+STOCK[[#This Row],[Comisión 10%]]</f>
        <v>12.719999999999999</v>
      </c>
      <c r="U1393" s="37">
        <f t="shared" si="2"/>
        <v>13</v>
      </c>
      <c r="V1393" s="37">
        <v>22</v>
      </c>
      <c r="W1393" s="37">
        <f>STOCK[[#This Row],[Precio Final]]-STOCK[[#This Row],[Costo total]]</f>
        <v>9.2800000000000011</v>
      </c>
      <c r="X1393" s="37">
        <f>STOCK[[#This Row],[Ganancia Unitaria]]*STOCK[[#This Row],[Salidas]]</f>
        <v>0</v>
      </c>
      <c r="Y1393" s="37"/>
      <c r="Z1393" s="37"/>
      <c r="AA1393" s="37">
        <f>STOCK[[#This Row],[Costo total]]*STOCK[[#This Row],[Entradas]]</f>
        <v>25.439999999999998</v>
      </c>
      <c r="AB1393" s="37">
        <f>STOCK[[#This Row],[Stock Actual]]*STOCK[[#This Row],[Costo total]]</f>
        <v>25.439999999999998</v>
      </c>
      <c r="AC1393" s="37"/>
    </row>
    <row r="1394" spans="1:29" s="6" customFormat="1" ht="50" customHeight="1">
      <c r="A1394" s="6" t="s">
        <v>3258</v>
      </c>
      <c r="B1394" s="40"/>
      <c r="C1394" s="37" t="s">
        <v>4</v>
      </c>
      <c r="D1394" s="37" t="s">
        <v>3389</v>
      </c>
      <c r="E1394" s="37" t="s">
        <v>3207</v>
      </c>
      <c r="F1394" s="37" t="s">
        <v>455</v>
      </c>
      <c r="G1394" s="37"/>
      <c r="H1394" s="37">
        <f>STOCK[[#This Row],[Precio Final]]</f>
        <v>22</v>
      </c>
      <c r="I1394" s="102">
        <f>STOCK[[#This Row],[Precio Venta Ideal (x1.5)]]</f>
        <v>13</v>
      </c>
      <c r="J1394" s="38">
        <v>2</v>
      </c>
      <c r="K1394" s="38">
        <f>SUMIFS(VENTAS[Cantidad],VENTAS[Código del producto Vendido],STOCK[[#This Row],[Code]])</f>
        <v>0</v>
      </c>
      <c r="L1394" s="38">
        <f>STOCK[[#This Row],[Entradas]]-STOCK[[#This Row],[Salidas]]</f>
        <v>2</v>
      </c>
      <c r="M1394" s="37">
        <f>STOCK[[#This Row],[Precio Final]]*10%</f>
        <v>2.2000000000000002</v>
      </c>
      <c r="N1394" s="37">
        <v>0</v>
      </c>
      <c r="O1394" s="37">
        <v>0</v>
      </c>
      <c r="P1394" s="37">
        <v>8.8699999999999992</v>
      </c>
      <c r="Q1394" s="38">
        <v>0</v>
      </c>
      <c r="R1394" s="37">
        <v>0</v>
      </c>
      <c r="S1394" s="37">
        <v>1.65</v>
      </c>
      <c r="T1394" s="37">
        <f>STOCK[[#This Row],[Costo Unitario (USD)]]+STOCK[[#This Row],[Costo Envío (USD)]]+STOCK[[#This Row],[Comisión 10%]]</f>
        <v>12.719999999999999</v>
      </c>
      <c r="U1394" s="37">
        <f t="shared" si="2"/>
        <v>13</v>
      </c>
      <c r="V1394" s="37">
        <v>22</v>
      </c>
      <c r="W1394" s="37">
        <f>STOCK[[#This Row],[Precio Final]]-STOCK[[#This Row],[Costo total]]</f>
        <v>9.2800000000000011</v>
      </c>
      <c r="X1394" s="37">
        <f>STOCK[[#This Row],[Ganancia Unitaria]]*STOCK[[#This Row],[Salidas]]</f>
        <v>0</v>
      </c>
      <c r="Y1394" s="37"/>
      <c r="Z1394" s="37"/>
      <c r="AA1394" s="37">
        <f>STOCK[[#This Row],[Costo total]]*STOCK[[#This Row],[Entradas]]</f>
        <v>25.439999999999998</v>
      </c>
      <c r="AB1394" s="37">
        <f>STOCK[[#This Row],[Stock Actual]]*STOCK[[#This Row],[Costo total]]</f>
        <v>25.439999999999998</v>
      </c>
      <c r="AC1394" s="37"/>
    </row>
    <row r="1395" spans="1:29" s="6" customFormat="1" ht="50" customHeight="1">
      <c r="A1395" s="6" t="s">
        <v>3259</v>
      </c>
      <c r="B1395" s="40"/>
      <c r="C1395" s="37" t="s">
        <v>4</v>
      </c>
      <c r="D1395" s="37" t="s">
        <v>3389</v>
      </c>
      <c r="E1395" s="37" t="s">
        <v>3207</v>
      </c>
      <c r="F1395" s="37" t="s">
        <v>243</v>
      </c>
      <c r="G1395" s="37"/>
      <c r="H1395" s="37">
        <f>STOCK[[#This Row],[Precio Final]]</f>
        <v>22</v>
      </c>
      <c r="I1395" s="102">
        <f>STOCK[[#This Row],[Precio Venta Ideal (x1.5)]]</f>
        <v>13</v>
      </c>
      <c r="J1395" s="38">
        <v>3</v>
      </c>
      <c r="K1395" s="38">
        <f>SUMIFS(VENTAS[Cantidad],VENTAS[Código del producto Vendido],STOCK[[#This Row],[Code]])</f>
        <v>0</v>
      </c>
      <c r="L1395" s="38">
        <f>STOCK[[#This Row],[Entradas]]-STOCK[[#This Row],[Salidas]]</f>
        <v>3</v>
      </c>
      <c r="M1395" s="37">
        <f>STOCK[[#This Row],[Precio Final]]*10%</f>
        <v>2.2000000000000002</v>
      </c>
      <c r="N1395" s="37">
        <v>0</v>
      </c>
      <c r="O1395" s="37">
        <v>0</v>
      </c>
      <c r="P1395" s="37">
        <v>8.8699999999999992</v>
      </c>
      <c r="Q1395" s="38">
        <v>0</v>
      </c>
      <c r="R1395" s="37">
        <v>0</v>
      </c>
      <c r="S1395" s="37">
        <v>1.65</v>
      </c>
      <c r="T1395" s="37">
        <f>STOCK[[#This Row],[Costo Unitario (USD)]]+STOCK[[#This Row],[Costo Envío (USD)]]+STOCK[[#This Row],[Comisión 10%]]</f>
        <v>12.719999999999999</v>
      </c>
      <c r="U1395" s="37">
        <f t="shared" si="2"/>
        <v>13</v>
      </c>
      <c r="V1395" s="37">
        <v>22</v>
      </c>
      <c r="W1395" s="37">
        <f>STOCK[[#This Row],[Precio Final]]-STOCK[[#This Row],[Costo total]]</f>
        <v>9.2800000000000011</v>
      </c>
      <c r="X1395" s="37">
        <f>STOCK[[#This Row],[Ganancia Unitaria]]*STOCK[[#This Row],[Salidas]]</f>
        <v>0</v>
      </c>
      <c r="Y1395" s="37"/>
      <c r="Z1395" s="37"/>
      <c r="AA1395" s="37">
        <f>STOCK[[#This Row],[Costo total]]*STOCK[[#This Row],[Entradas]]</f>
        <v>38.159999999999997</v>
      </c>
      <c r="AB1395" s="37">
        <f>STOCK[[#This Row],[Stock Actual]]*STOCK[[#This Row],[Costo total]]</f>
        <v>38.159999999999997</v>
      </c>
      <c r="AC1395" s="37"/>
    </row>
    <row r="1396" spans="1:29" s="6" customFormat="1" ht="50" customHeight="1">
      <c r="A1396" s="6" t="s">
        <v>3260</v>
      </c>
      <c r="B1396" s="40"/>
      <c r="C1396" s="37" t="s">
        <v>4</v>
      </c>
      <c r="D1396" s="37" t="s">
        <v>3389</v>
      </c>
      <c r="E1396" s="37" t="s">
        <v>3207</v>
      </c>
      <c r="F1396" s="37" t="s">
        <v>244</v>
      </c>
      <c r="G1396" s="37"/>
      <c r="H1396" s="37">
        <f>STOCK[[#This Row],[Precio Final]]</f>
        <v>22</v>
      </c>
      <c r="I1396" s="102">
        <f>STOCK[[#This Row],[Precio Venta Ideal (x1.5)]]</f>
        <v>13</v>
      </c>
      <c r="J1396" s="38">
        <v>3</v>
      </c>
      <c r="K1396" s="38">
        <f>SUMIFS(VENTAS[Cantidad],VENTAS[Código del producto Vendido],STOCK[[#This Row],[Code]])</f>
        <v>1</v>
      </c>
      <c r="L1396" s="38">
        <f>STOCK[[#This Row],[Entradas]]-STOCK[[#This Row],[Salidas]]</f>
        <v>2</v>
      </c>
      <c r="M1396" s="37">
        <f>STOCK[[#This Row],[Precio Final]]*10%</f>
        <v>2.2000000000000002</v>
      </c>
      <c r="N1396" s="37">
        <v>0</v>
      </c>
      <c r="O1396" s="37">
        <v>0</v>
      </c>
      <c r="P1396" s="37">
        <v>8.8699999999999992</v>
      </c>
      <c r="Q1396" s="38">
        <v>0</v>
      </c>
      <c r="R1396" s="37">
        <v>0</v>
      </c>
      <c r="S1396" s="37">
        <v>1.65</v>
      </c>
      <c r="T1396" s="37">
        <f>STOCK[[#This Row],[Costo Unitario (USD)]]+STOCK[[#This Row],[Costo Envío (USD)]]+STOCK[[#This Row],[Comisión 10%]]</f>
        <v>12.719999999999999</v>
      </c>
      <c r="U1396" s="37">
        <f t="shared" si="2"/>
        <v>13</v>
      </c>
      <c r="V1396" s="37">
        <v>22</v>
      </c>
      <c r="W1396" s="37">
        <f>STOCK[[#This Row],[Precio Final]]-STOCK[[#This Row],[Costo total]]</f>
        <v>9.2800000000000011</v>
      </c>
      <c r="X1396" s="37">
        <f>STOCK[[#This Row],[Ganancia Unitaria]]*STOCK[[#This Row],[Salidas]]</f>
        <v>9.2800000000000011</v>
      </c>
      <c r="Y1396" s="37"/>
      <c r="Z1396" s="37"/>
      <c r="AA1396" s="37">
        <f>STOCK[[#This Row],[Costo total]]*STOCK[[#This Row],[Entradas]]</f>
        <v>38.159999999999997</v>
      </c>
      <c r="AB1396" s="37">
        <f>STOCK[[#This Row],[Stock Actual]]*STOCK[[#This Row],[Costo total]]</f>
        <v>25.439999999999998</v>
      </c>
      <c r="AC1396" s="37"/>
    </row>
    <row r="1397" spans="1:29" s="6" customFormat="1" ht="50" customHeight="1">
      <c r="A1397" s="6" t="s">
        <v>3261</v>
      </c>
      <c r="B1397" s="40"/>
      <c r="C1397" s="37" t="s">
        <v>4</v>
      </c>
      <c r="D1397" s="37" t="s">
        <v>2255</v>
      </c>
      <c r="E1397" s="37" t="s">
        <v>3390</v>
      </c>
      <c r="F1397" s="37" t="s">
        <v>238</v>
      </c>
      <c r="G1397" s="37"/>
      <c r="H1397" s="37">
        <f>STOCK[[#This Row],[Precio Final]]</f>
        <v>18</v>
      </c>
      <c r="I1397" s="102">
        <f>STOCK[[#This Row],[Precio Venta Ideal (x1.5)]]</f>
        <v>11</v>
      </c>
      <c r="J1397" s="38">
        <v>2</v>
      </c>
      <c r="K1397" s="38">
        <f>SUMIFS(VENTAS[Cantidad],VENTAS[Código del producto Vendido],STOCK[[#This Row],[Code]])</f>
        <v>0</v>
      </c>
      <c r="L1397" s="38">
        <f>STOCK[[#This Row],[Entradas]]-STOCK[[#This Row],[Salidas]]</f>
        <v>2</v>
      </c>
      <c r="M1397" s="37">
        <f>STOCK[[#This Row],[Precio Final]]*10%</f>
        <v>1.8</v>
      </c>
      <c r="N1397" s="37">
        <v>0</v>
      </c>
      <c r="O1397" s="37">
        <v>0</v>
      </c>
      <c r="P1397" s="37">
        <v>7.07</v>
      </c>
      <c r="Q1397" s="38">
        <v>0</v>
      </c>
      <c r="R1397" s="37">
        <v>0</v>
      </c>
      <c r="S1397" s="37">
        <v>1.65</v>
      </c>
      <c r="T1397" s="37">
        <f>STOCK[[#This Row],[Costo Unitario (USD)]]+STOCK[[#This Row],[Costo Envío (USD)]]+STOCK[[#This Row],[Comisión 10%]]</f>
        <v>10.520000000000001</v>
      </c>
      <c r="U1397" s="37">
        <f t="shared" si="2"/>
        <v>11</v>
      </c>
      <c r="V1397" s="37">
        <v>18</v>
      </c>
      <c r="W1397" s="37">
        <f>STOCK[[#This Row],[Precio Final]]-STOCK[[#This Row],[Costo total]]</f>
        <v>7.4799999999999986</v>
      </c>
      <c r="X1397" s="37">
        <f>STOCK[[#This Row],[Ganancia Unitaria]]*STOCK[[#This Row],[Salidas]]</f>
        <v>0</v>
      </c>
      <c r="Y1397" s="37"/>
      <c r="Z1397" s="37"/>
      <c r="AA1397" s="37">
        <f>STOCK[[#This Row],[Costo total]]*STOCK[[#This Row],[Entradas]]</f>
        <v>21.040000000000003</v>
      </c>
      <c r="AB1397" s="37">
        <f>STOCK[[#This Row],[Stock Actual]]*STOCK[[#This Row],[Costo total]]</f>
        <v>21.040000000000003</v>
      </c>
      <c r="AC1397" s="37"/>
    </row>
    <row r="1398" spans="1:29" s="6" customFormat="1" ht="50" customHeight="1">
      <c r="A1398" s="6" t="s">
        <v>3262</v>
      </c>
      <c r="B1398" s="40"/>
      <c r="C1398" s="37" t="s">
        <v>4</v>
      </c>
      <c r="D1398" s="37" t="s">
        <v>2255</v>
      </c>
      <c r="E1398" s="37" t="s">
        <v>3390</v>
      </c>
      <c r="F1398" s="37" t="s">
        <v>241</v>
      </c>
      <c r="G1398" s="37"/>
      <c r="H1398" s="37">
        <f>STOCK[[#This Row],[Precio Final]]</f>
        <v>18</v>
      </c>
      <c r="I1398" s="102">
        <f>STOCK[[#This Row],[Precio Venta Ideal (x1.5)]]</f>
        <v>11</v>
      </c>
      <c r="J1398" s="38">
        <v>2</v>
      </c>
      <c r="K1398" s="38">
        <f>SUMIFS(VENTAS[Cantidad],VENTAS[Código del producto Vendido],STOCK[[#This Row],[Code]])</f>
        <v>0</v>
      </c>
      <c r="L1398" s="38">
        <f>STOCK[[#This Row],[Entradas]]-STOCK[[#This Row],[Salidas]]</f>
        <v>2</v>
      </c>
      <c r="M1398" s="37">
        <f>STOCK[[#This Row],[Precio Final]]*10%</f>
        <v>1.8</v>
      </c>
      <c r="N1398" s="37">
        <v>0</v>
      </c>
      <c r="O1398" s="37">
        <v>0</v>
      </c>
      <c r="P1398" s="37">
        <v>7.07</v>
      </c>
      <c r="Q1398" s="38">
        <v>0</v>
      </c>
      <c r="R1398" s="37">
        <v>0</v>
      </c>
      <c r="S1398" s="37">
        <v>1.65</v>
      </c>
      <c r="T1398" s="37">
        <f>STOCK[[#This Row],[Costo Unitario (USD)]]+STOCK[[#This Row],[Costo Envío (USD)]]+STOCK[[#This Row],[Comisión 10%]]</f>
        <v>10.520000000000001</v>
      </c>
      <c r="U1398" s="37">
        <f t="shared" si="2"/>
        <v>11</v>
      </c>
      <c r="V1398" s="37">
        <v>18</v>
      </c>
      <c r="W1398" s="37">
        <f>STOCK[[#This Row],[Precio Final]]-STOCK[[#This Row],[Costo total]]</f>
        <v>7.4799999999999986</v>
      </c>
      <c r="X1398" s="37">
        <f>STOCK[[#This Row],[Ganancia Unitaria]]*STOCK[[#This Row],[Salidas]]</f>
        <v>0</v>
      </c>
      <c r="Y1398" s="37"/>
      <c r="Z1398" s="37"/>
      <c r="AA1398" s="37">
        <f>STOCK[[#This Row],[Costo total]]*STOCK[[#This Row],[Entradas]]</f>
        <v>21.040000000000003</v>
      </c>
      <c r="AB1398" s="37">
        <f>STOCK[[#This Row],[Stock Actual]]*STOCK[[#This Row],[Costo total]]</f>
        <v>21.040000000000003</v>
      </c>
      <c r="AC1398" s="37"/>
    </row>
    <row r="1399" spans="1:29" s="6" customFormat="1" ht="50" customHeight="1">
      <c r="A1399" s="6" t="s">
        <v>3263</v>
      </c>
      <c r="B1399" s="40"/>
      <c r="C1399" s="37" t="s">
        <v>4</v>
      </c>
      <c r="D1399" s="37" t="s">
        <v>2255</v>
      </c>
      <c r="E1399" s="37" t="s">
        <v>3390</v>
      </c>
      <c r="F1399" s="37" t="s">
        <v>243</v>
      </c>
      <c r="G1399" s="37"/>
      <c r="H1399" s="37">
        <f>STOCK[[#This Row],[Precio Final]]</f>
        <v>18</v>
      </c>
      <c r="I1399" s="102">
        <f>STOCK[[#This Row],[Precio Venta Ideal (x1.5)]]</f>
        <v>11</v>
      </c>
      <c r="J1399" s="38">
        <v>2</v>
      </c>
      <c r="K1399" s="38">
        <f>SUMIFS(VENTAS[Cantidad],VENTAS[Código del producto Vendido],STOCK[[#This Row],[Code]])</f>
        <v>0</v>
      </c>
      <c r="L1399" s="38">
        <f>STOCK[[#This Row],[Entradas]]-STOCK[[#This Row],[Salidas]]</f>
        <v>2</v>
      </c>
      <c r="M1399" s="37">
        <f>STOCK[[#This Row],[Precio Final]]*10%</f>
        <v>1.8</v>
      </c>
      <c r="N1399" s="37">
        <v>0</v>
      </c>
      <c r="O1399" s="37">
        <v>0</v>
      </c>
      <c r="P1399" s="37">
        <v>7.07</v>
      </c>
      <c r="Q1399" s="38">
        <v>0</v>
      </c>
      <c r="R1399" s="37">
        <v>0</v>
      </c>
      <c r="S1399" s="37">
        <v>1.65</v>
      </c>
      <c r="T1399" s="37">
        <f>STOCK[[#This Row],[Costo Unitario (USD)]]+STOCK[[#This Row],[Costo Envío (USD)]]+STOCK[[#This Row],[Comisión 10%]]</f>
        <v>10.520000000000001</v>
      </c>
      <c r="U1399" s="37">
        <f t="shared" si="2"/>
        <v>11</v>
      </c>
      <c r="V1399" s="37">
        <v>18</v>
      </c>
      <c r="W1399" s="37">
        <f>STOCK[[#This Row],[Precio Final]]-STOCK[[#This Row],[Costo total]]</f>
        <v>7.4799999999999986</v>
      </c>
      <c r="X1399" s="37">
        <f>STOCK[[#This Row],[Ganancia Unitaria]]*STOCK[[#This Row],[Salidas]]</f>
        <v>0</v>
      </c>
      <c r="Y1399" s="37"/>
      <c r="Z1399" s="37"/>
      <c r="AA1399" s="37">
        <f>STOCK[[#This Row],[Costo total]]*STOCK[[#This Row],[Entradas]]</f>
        <v>21.040000000000003</v>
      </c>
      <c r="AB1399" s="37">
        <f>STOCK[[#This Row],[Stock Actual]]*STOCK[[#This Row],[Costo total]]</f>
        <v>21.040000000000003</v>
      </c>
      <c r="AC1399" s="37"/>
    </row>
    <row r="1400" spans="1:29" s="6" customFormat="1" ht="50" customHeight="1">
      <c r="A1400" s="6" t="s">
        <v>3264</v>
      </c>
      <c r="B1400" s="40"/>
      <c r="C1400" s="37" t="s">
        <v>4</v>
      </c>
      <c r="D1400" s="37" t="s">
        <v>2255</v>
      </c>
      <c r="E1400" s="37" t="s">
        <v>3418</v>
      </c>
      <c r="F1400" s="37" t="s">
        <v>238</v>
      </c>
      <c r="G1400" s="37"/>
      <c r="H1400" s="37">
        <f>STOCK[[#This Row],[Precio Final]]</f>
        <v>18</v>
      </c>
      <c r="I1400" s="102">
        <f>STOCK[[#This Row],[Precio Venta Ideal (x1.5)]]</f>
        <v>12</v>
      </c>
      <c r="J1400" s="38">
        <v>2</v>
      </c>
      <c r="K1400" s="38">
        <f>SUMIFS(VENTAS[Cantidad],VENTAS[Código del producto Vendido],STOCK[[#This Row],[Code]])</f>
        <v>0</v>
      </c>
      <c r="L1400" s="38">
        <f>STOCK[[#This Row],[Entradas]]-STOCK[[#This Row],[Salidas]]</f>
        <v>2</v>
      </c>
      <c r="M1400" s="37">
        <f>STOCK[[#This Row],[Precio Final]]*10%</f>
        <v>1.8</v>
      </c>
      <c r="N1400" s="37">
        <v>0</v>
      </c>
      <c r="O1400" s="37">
        <v>0</v>
      </c>
      <c r="P1400" s="37">
        <v>7.58</v>
      </c>
      <c r="Q1400" s="38">
        <v>0</v>
      </c>
      <c r="R1400" s="37">
        <v>0</v>
      </c>
      <c r="S1400" s="37">
        <v>1.65</v>
      </c>
      <c r="T1400" s="37">
        <f>STOCK[[#This Row],[Costo Unitario (USD)]]+STOCK[[#This Row],[Costo Envío (USD)]]+STOCK[[#This Row],[Comisión 10%]]</f>
        <v>11.030000000000001</v>
      </c>
      <c r="U1400" s="37">
        <f t="shared" si="2"/>
        <v>12</v>
      </c>
      <c r="V1400" s="37">
        <v>18</v>
      </c>
      <c r="W1400" s="37">
        <f>STOCK[[#This Row],[Precio Final]]-STOCK[[#This Row],[Costo total]]</f>
        <v>6.9699999999999989</v>
      </c>
      <c r="X1400" s="37">
        <f>STOCK[[#This Row],[Ganancia Unitaria]]*STOCK[[#This Row],[Salidas]]</f>
        <v>0</v>
      </c>
      <c r="Y1400" s="37"/>
      <c r="Z1400" s="37"/>
      <c r="AA1400" s="37">
        <f>STOCK[[#This Row],[Costo total]]*STOCK[[#This Row],[Entradas]]</f>
        <v>22.060000000000002</v>
      </c>
      <c r="AB1400" s="37">
        <f>STOCK[[#This Row],[Stock Actual]]*STOCK[[#This Row],[Costo total]]</f>
        <v>22.060000000000002</v>
      </c>
      <c r="AC1400" s="37"/>
    </row>
    <row r="1401" spans="1:29" s="6" customFormat="1" ht="50" customHeight="1">
      <c r="A1401" s="6" t="s">
        <v>3265</v>
      </c>
      <c r="B1401" s="40"/>
      <c r="C1401" s="37" t="s">
        <v>4</v>
      </c>
      <c r="D1401" s="37" t="s">
        <v>2255</v>
      </c>
      <c r="E1401" s="37" t="s">
        <v>3418</v>
      </c>
      <c r="F1401" s="37" t="s">
        <v>244</v>
      </c>
      <c r="G1401" s="37"/>
      <c r="H1401" s="37">
        <f>STOCK[[#This Row],[Precio Final]]</f>
        <v>18</v>
      </c>
      <c r="I1401" s="102">
        <f>STOCK[[#This Row],[Precio Venta Ideal (x1.5)]]</f>
        <v>12</v>
      </c>
      <c r="J1401" s="38">
        <v>1</v>
      </c>
      <c r="K1401" s="38">
        <f>SUMIFS(VENTAS[Cantidad],VENTAS[Código del producto Vendido],STOCK[[#This Row],[Code]])</f>
        <v>0</v>
      </c>
      <c r="L1401" s="38">
        <f>STOCK[[#This Row],[Entradas]]-STOCK[[#This Row],[Salidas]]</f>
        <v>1</v>
      </c>
      <c r="M1401" s="37">
        <f>STOCK[[#This Row],[Precio Final]]*10%</f>
        <v>1.8</v>
      </c>
      <c r="N1401" s="37">
        <v>0</v>
      </c>
      <c r="O1401" s="37">
        <v>0</v>
      </c>
      <c r="P1401" s="37">
        <v>7.58</v>
      </c>
      <c r="Q1401" s="38">
        <v>0</v>
      </c>
      <c r="R1401" s="37">
        <v>0</v>
      </c>
      <c r="S1401" s="37">
        <v>1.65</v>
      </c>
      <c r="T1401" s="37">
        <f>STOCK[[#This Row],[Costo Unitario (USD)]]+STOCK[[#This Row],[Costo Envío (USD)]]+STOCK[[#This Row],[Comisión 10%]]</f>
        <v>11.030000000000001</v>
      </c>
      <c r="U1401" s="37">
        <f t="shared" si="2"/>
        <v>12</v>
      </c>
      <c r="V1401" s="37">
        <v>18</v>
      </c>
      <c r="W1401" s="37">
        <f>STOCK[[#This Row],[Precio Final]]-STOCK[[#This Row],[Costo total]]</f>
        <v>6.9699999999999989</v>
      </c>
      <c r="X1401" s="37">
        <f>STOCK[[#This Row],[Ganancia Unitaria]]*STOCK[[#This Row],[Salidas]]</f>
        <v>0</v>
      </c>
      <c r="Y1401" s="37"/>
      <c r="Z1401" s="37"/>
      <c r="AA1401" s="37">
        <f>STOCK[[#This Row],[Costo total]]*STOCK[[#This Row],[Entradas]]</f>
        <v>11.030000000000001</v>
      </c>
      <c r="AB1401" s="37">
        <f>STOCK[[#This Row],[Stock Actual]]*STOCK[[#This Row],[Costo total]]</f>
        <v>11.030000000000001</v>
      </c>
      <c r="AC1401" s="37"/>
    </row>
    <row r="1402" spans="1:29" s="6" customFormat="1" ht="50" customHeight="1">
      <c r="A1402" s="6" t="s">
        <v>3266</v>
      </c>
      <c r="B1402" s="40"/>
      <c r="C1402" s="37" t="s">
        <v>4</v>
      </c>
      <c r="D1402" s="37" t="s">
        <v>2580</v>
      </c>
      <c r="E1402" s="37" t="s">
        <v>3385</v>
      </c>
      <c r="F1402" s="37" t="s">
        <v>3204</v>
      </c>
      <c r="G1402" s="37"/>
      <c r="H1402" s="37">
        <f>STOCK[[#This Row],[Precio Final]]</f>
        <v>25</v>
      </c>
      <c r="I1402" s="102">
        <f>STOCK[[#This Row],[Precio Venta Ideal (x1.5)]]</f>
        <v>18</v>
      </c>
      <c r="J1402" s="38">
        <v>7</v>
      </c>
      <c r="K1402" s="38">
        <f>SUMIFS(VENTAS[Cantidad],VENTAS[Código del producto Vendido],STOCK[[#This Row],[Code]])</f>
        <v>4</v>
      </c>
      <c r="L1402" s="38">
        <f>STOCK[[#This Row],[Entradas]]-STOCK[[#This Row],[Salidas]]</f>
        <v>3</v>
      </c>
      <c r="M1402" s="37">
        <f>STOCK[[#This Row],[Precio Final]]*10%</f>
        <v>2.5</v>
      </c>
      <c r="N1402" s="37">
        <v>0</v>
      </c>
      <c r="O1402" s="37">
        <v>0</v>
      </c>
      <c r="P1402" s="37">
        <v>13.2</v>
      </c>
      <c r="Q1402" s="38">
        <v>0</v>
      </c>
      <c r="R1402" s="37">
        <v>0</v>
      </c>
      <c r="S1402" s="37">
        <v>1.65</v>
      </c>
      <c r="T1402" s="37">
        <f>STOCK[[#This Row],[Costo Unitario (USD)]]+STOCK[[#This Row],[Costo Envío (USD)]]+STOCK[[#This Row],[Comisión 10%]]</f>
        <v>17.350000000000001</v>
      </c>
      <c r="U1402" s="37">
        <f t="shared" si="2"/>
        <v>18</v>
      </c>
      <c r="V1402" s="37">
        <v>25</v>
      </c>
      <c r="W1402" s="37">
        <f>STOCK[[#This Row],[Precio Final]]-STOCK[[#This Row],[Costo total]]</f>
        <v>7.6499999999999986</v>
      </c>
      <c r="X1402" s="37">
        <f>STOCK[[#This Row],[Ganancia Unitaria]]*STOCK[[#This Row],[Salidas]]</f>
        <v>30.599999999999994</v>
      </c>
      <c r="Y1402" s="37"/>
      <c r="Z1402" s="37"/>
      <c r="AA1402" s="37">
        <f>STOCK[[#This Row],[Costo total]]*STOCK[[#This Row],[Entradas]]</f>
        <v>121.45000000000002</v>
      </c>
      <c r="AB1402" s="37">
        <f>STOCK[[#This Row],[Stock Actual]]*STOCK[[#This Row],[Costo total]]</f>
        <v>52.050000000000004</v>
      </c>
      <c r="AC1402" s="37"/>
    </row>
    <row r="1403" spans="1:29" s="6" customFormat="1" ht="50" customHeight="1">
      <c r="A1403" s="6" t="s">
        <v>3267</v>
      </c>
      <c r="B1403" s="40"/>
      <c r="C1403" s="37" t="s">
        <v>4</v>
      </c>
      <c r="D1403" s="37" t="s">
        <v>2760</v>
      </c>
      <c r="E1403" s="37" t="s">
        <v>3417</v>
      </c>
      <c r="F1403" s="37" t="s">
        <v>241</v>
      </c>
      <c r="G1403" s="37"/>
      <c r="H1403" s="37">
        <f>STOCK[[#This Row],[Precio Final]]</f>
        <v>30</v>
      </c>
      <c r="I1403" s="102">
        <f>STOCK[[#This Row],[Precio Venta Ideal (x1.5)]]</f>
        <v>17</v>
      </c>
      <c r="J1403" s="38">
        <v>1</v>
      </c>
      <c r="K1403" s="38">
        <f>SUMIFS(VENTAS[Cantidad],VENTAS[Código del producto Vendido],STOCK[[#This Row],[Code]])</f>
        <v>0</v>
      </c>
      <c r="L1403" s="38">
        <f>STOCK[[#This Row],[Entradas]]-STOCK[[#This Row],[Salidas]]</f>
        <v>1</v>
      </c>
      <c r="M1403" s="37">
        <f>STOCK[[#This Row],[Precio Final]]*10%</f>
        <v>3</v>
      </c>
      <c r="N1403" s="37">
        <v>0</v>
      </c>
      <c r="O1403" s="37">
        <v>0</v>
      </c>
      <c r="P1403" s="37">
        <v>11.84</v>
      </c>
      <c r="Q1403" s="38">
        <v>0</v>
      </c>
      <c r="R1403" s="37">
        <v>0</v>
      </c>
      <c r="S1403" s="37">
        <v>1.65</v>
      </c>
      <c r="T1403" s="37">
        <f>STOCK[[#This Row],[Costo Unitario (USD)]]+STOCK[[#This Row],[Costo Envío (USD)]]+STOCK[[#This Row],[Comisión 10%]]</f>
        <v>16.490000000000002</v>
      </c>
      <c r="U1403" s="37">
        <f t="shared" si="2"/>
        <v>17</v>
      </c>
      <c r="V1403" s="37">
        <v>30</v>
      </c>
      <c r="W1403" s="37">
        <f>STOCK[[#This Row],[Precio Final]]-STOCK[[#This Row],[Costo total]]</f>
        <v>13.509999999999998</v>
      </c>
      <c r="X1403" s="37">
        <f>STOCK[[#This Row],[Ganancia Unitaria]]*STOCK[[#This Row],[Salidas]]</f>
        <v>0</v>
      </c>
      <c r="Y1403" s="37"/>
      <c r="Z1403" s="37"/>
      <c r="AA1403" s="37">
        <f>STOCK[[#This Row],[Costo total]]*STOCK[[#This Row],[Entradas]]</f>
        <v>16.490000000000002</v>
      </c>
      <c r="AB1403" s="37">
        <f>STOCK[[#This Row],[Stock Actual]]*STOCK[[#This Row],[Costo total]]</f>
        <v>16.490000000000002</v>
      </c>
      <c r="AC1403" s="37"/>
    </row>
    <row r="1404" spans="1:29" s="6" customFormat="1" ht="50" customHeight="1">
      <c r="A1404" s="6" t="s">
        <v>3268</v>
      </c>
      <c r="B1404" s="40"/>
      <c r="C1404" s="37" t="s">
        <v>4</v>
      </c>
      <c r="D1404" s="37" t="s">
        <v>2760</v>
      </c>
      <c r="E1404" s="37" t="s">
        <v>3417</v>
      </c>
      <c r="F1404" s="37" t="s">
        <v>243</v>
      </c>
      <c r="G1404" s="37"/>
      <c r="H1404" s="37">
        <f>STOCK[[#This Row],[Precio Final]]</f>
        <v>30</v>
      </c>
      <c r="I1404" s="102">
        <f>STOCK[[#This Row],[Precio Venta Ideal (x1.5)]]</f>
        <v>17</v>
      </c>
      <c r="J1404" s="38">
        <v>1</v>
      </c>
      <c r="K1404" s="38">
        <f>SUMIFS(VENTAS[Cantidad],VENTAS[Código del producto Vendido],STOCK[[#This Row],[Code]])</f>
        <v>0</v>
      </c>
      <c r="L1404" s="38">
        <f>STOCK[[#This Row],[Entradas]]-STOCK[[#This Row],[Salidas]]</f>
        <v>1</v>
      </c>
      <c r="M1404" s="37">
        <f>STOCK[[#This Row],[Precio Final]]*10%</f>
        <v>3</v>
      </c>
      <c r="N1404" s="37">
        <v>0</v>
      </c>
      <c r="O1404" s="37">
        <v>0</v>
      </c>
      <c r="P1404" s="37">
        <v>11.84</v>
      </c>
      <c r="Q1404" s="38">
        <v>0</v>
      </c>
      <c r="R1404" s="37">
        <v>0</v>
      </c>
      <c r="S1404" s="37">
        <v>1.65</v>
      </c>
      <c r="T1404" s="37">
        <f>STOCK[[#This Row],[Costo Unitario (USD)]]+STOCK[[#This Row],[Costo Envío (USD)]]+STOCK[[#This Row],[Comisión 10%]]</f>
        <v>16.490000000000002</v>
      </c>
      <c r="U1404" s="37">
        <f t="shared" si="2"/>
        <v>17</v>
      </c>
      <c r="V1404" s="37">
        <v>30</v>
      </c>
      <c r="W1404" s="37">
        <f>STOCK[[#This Row],[Precio Final]]-STOCK[[#This Row],[Costo total]]</f>
        <v>13.509999999999998</v>
      </c>
      <c r="X1404" s="37">
        <f>STOCK[[#This Row],[Ganancia Unitaria]]*STOCK[[#This Row],[Salidas]]</f>
        <v>0</v>
      </c>
      <c r="Y1404" s="37"/>
      <c r="Z1404" s="37"/>
      <c r="AA1404" s="37">
        <f>STOCK[[#This Row],[Costo total]]*STOCK[[#This Row],[Entradas]]</f>
        <v>16.490000000000002</v>
      </c>
      <c r="AB1404" s="37">
        <f>STOCK[[#This Row],[Stock Actual]]*STOCK[[#This Row],[Costo total]]</f>
        <v>16.490000000000002</v>
      </c>
      <c r="AC1404" s="37"/>
    </row>
    <row r="1405" spans="1:29" s="6" customFormat="1" ht="50" customHeight="1">
      <c r="A1405" s="6" t="s">
        <v>3269</v>
      </c>
      <c r="B1405" s="40"/>
      <c r="C1405" s="37" t="s">
        <v>4</v>
      </c>
      <c r="D1405" s="37" t="s">
        <v>2760</v>
      </c>
      <c r="E1405" s="37" t="s">
        <v>3417</v>
      </c>
      <c r="F1405" s="37" t="s">
        <v>244</v>
      </c>
      <c r="G1405" s="37"/>
      <c r="H1405" s="37">
        <f>STOCK[[#This Row],[Precio Final]]</f>
        <v>30</v>
      </c>
      <c r="I1405" s="102">
        <f>STOCK[[#This Row],[Precio Venta Ideal (x1.5)]]</f>
        <v>17</v>
      </c>
      <c r="J1405" s="38">
        <v>1</v>
      </c>
      <c r="K1405" s="38">
        <f>SUMIFS(VENTAS[Cantidad],VENTAS[Código del producto Vendido],STOCK[[#This Row],[Code]])</f>
        <v>0</v>
      </c>
      <c r="L1405" s="38">
        <f>STOCK[[#This Row],[Entradas]]-STOCK[[#This Row],[Salidas]]</f>
        <v>1</v>
      </c>
      <c r="M1405" s="37">
        <f>STOCK[[#This Row],[Precio Final]]*10%</f>
        <v>3</v>
      </c>
      <c r="N1405" s="37">
        <v>0</v>
      </c>
      <c r="O1405" s="37">
        <v>0</v>
      </c>
      <c r="P1405" s="37">
        <v>11.84</v>
      </c>
      <c r="Q1405" s="38">
        <v>0</v>
      </c>
      <c r="R1405" s="37">
        <v>0</v>
      </c>
      <c r="S1405" s="37">
        <v>1.65</v>
      </c>
      <c r="T1405" s="37">
        <f>STOCK[[#This Row],[Costo Unitario (USD)]]+STOCK[[#This Row],[Costo Envío (USD)]]+STOCK[[#This Row],[Comisión 10%]]</f>
        <v>16.490000000000002</v>
      </c>
      <c r="U1405" s="37">
        <f t="shared" si="2"/>
        <v>17</v>
      </c>
      <c r="V1405" s="37">
        <v>30</v>
      </c>
      <c r="W1405" s="37">
        <f>STOCK[[#This Row],[Precio Final]]-STOCK[[#This Row],[Costo total]]</f>
        <v>13.509999999999998</v>
      </c>
      <c r="X1405" s="37">
        <f>STOCK[[#This Row],[Ganancia Unitaria]]*STOCK[[#This Row],[Salidas]]</f>
        <v>0</v>
      </c>
      <c r="Y1405" s="37"/>
      <c r="Z1405" s="37"/>
      <c r="AA1405" s="37">
        <f>STOCK[[#This Row],[Costo total]]*STOCK[[#This Row],[Entradas]]</f>
        <v>16.490000000000002</v>
      </c>
      <c r="AB1405" s="37">
        <f>STOCK[[#This Row],[Stock Actual]]*STOCK[[#This Row],[Costo total]]</f>
        <v>16.490000000000002</v>
      </c>
      <c r="AC1405" s="37"/>
    </row>
    <row r="1406" spans="1:29" s="6" customFormat="1" ht="50" customHeight="1">
      <c r="A1406" s="6" t="s">
        <v>3270</v>
      </c>
      <c r="B1406" s="40"/>
      <c r="C1406" s="37" t="s">
        <v>4</v>
      </c>
      <c r="D1406" s="37" t="s">
        <v>2760</v>
      </c>
      <c r="E1406" s="37" t="s">
        <v>3208</v>
      </c>
      <c r="F1406" s="37" t="s">
        <v>238</v>
      </c>
      <c r="G1406" s="37"/>
      <c r="H1406" s="37">
        <f>STOCK[[#This Row],[Precio Final]]</f>
        <v>25</v>
      </c>
      <c r="I1406" s="102">
        <f>STOCK[[#This Row],[Precio Venta Ideal (x1.5)]]</f>
        <v>15</v>
      </c>
      <c r="J1406" s="38">
        <v>2</v>
      </c>
      <c r="K1406" s="38">
        <f>SUMIFS(VENTAS[Cantidad],VENTAS[Código del producto Vendido],STOCK[[#This Row],[Code]])</f>
        <v>0</v>
      </c>
      <c r="L1406" s="38">
        <f>STOCK[[#This Row],[Entradas]]-STOCK[[#This Row],[Salidas]]</f>
        <v>2</v>
      </c>
      <c r="M1406" s="37">
        <f>STOCK[[#This Row],[Precio Final]]*10%</f>
        <v>2.5</v>
      </c>
      <c r="N1406" s="37">
        <v>0</v>
      </c>
      <c r="O1406" s="37">
        <v>0</v>
      </c>
      <c r="P1406" s="37">
        <v>10.33</v>
      </c>
      <c r="Q1406" s="38">
        <v>0</v>
      </c>
      <c r="R1406" s="37">
        <v>0</v>
      </c>
      <c r="S1406" s="37">
        <v>1.65</v>
      </c>
      <c r="T1406" s="37">
        <f>STOCK[[#This Row],[Costo Unitario (USD)]]+STOCK[[#This Row],[Costo Envío (USD)]]+STOCK[[#This Row],[Comisión 10%]]</f>
        <v>14.48</v>
      </c>
      <c r="U1406" s="37">
        <f t="shared" si="2"/>
        <v>15</v>
      </c>
      <c r="V1406" s="37">
        <v>25</v>
      </c>
      <c r="W1406" s="37">
        <f>STOCK[[#This Row],[Precio Final]]-STOCK[[#This Row],[Costo total]]</f>
        <v>10.52</v>
      </c>
      <c r="X1406" s="37">
        <f>STOCK[[#This Row],[Ganancia Unitaria]]*STOCK[[#This Row],[Salidas]]</f>
        <v>0</v>
      </c>
      <c r="Y1406" s="37"/>
      <c r="Z1406" s="37"/>
      <c r="AA1406" s="37">
        <f>STOCK[[#This Row],[Costo total]]*STOCK[[#This Row],[Entradas]]</f>
        <v>28.96</v>
      </c>
      <c r="AB1406" s="37">
        <f>STOCK[[#This Row],[Stock Actual]]*STOCK[[#This Row],[Costo total]]</f>
        <v>28.96</v>
      </c>
      <c r="AC1406" s="37"/>
    </row>
    <row r="1407" spans="1:29" s="6" customFormat="1" ht="50" customHeight="1">
      <c r="A1407" s="6" t="s">
        <v>3271</v>
      </c>
      <c r="B1407" s="40"/>
      <c r="C1407" s="37" t="s">
        <v>4</v>
      </c>
      <c r="D1407" s="37" t="s">
        <v>2760</v>
      </c>
      <c r="E1407" s="37" t="s">
        <v>3208</v>
      </c>
      <c r="F1407" s="37" t="s">
        <v>241</v>
      </c>
      <c r="G1407" s="37"/>
      <c r="H1407" s="37">
        <f>STOCK[[#This Row],[Precio Final]]</f>
        <v>25</v>
      </c>
      <c r="I1407" s="102">
        <f>STOCK[[#This Row],[Precio Venta Ideal (x1.5)]]</f>
        <v>15</v>
      </c>
      <c r="J1407" s="38">
        <v>2</v>
      </c>
      <c r="K1407" s="38">
        <f>SUMIFS(VENTAS[Cantidad],VENTAS[Código del producto Vendido],STOCK[[#This Row],[Code]])</f>
        <v>0</v>
      </c>
      <c r="L1407" s="38">
        <f>STOCK[[#This Row],[Entradas]]-STOCK[[#This Row],[Salidas]]</f>
        <v>2</v>
      </c>
      <c r="M1407" s="37">
        <f>STOCK[[#This Row],[Precio Final]]*10%</f>
        <v>2.5</v>
      </c>
      <c r="N1407" s="37">
        <v>0</v>
      </c>
      <c r="O1407" s="37">
        <v>0</v>
      </c>
      <c r="P1407" s="37">
        <v>10.33</v>
      </c>
      <c r="Q1407" s="38">
        <v>0</v>
      </c>
      <c r="R1407" s="37">
        <v>0</v>
      </c>
      <c r="S1407" s="37">
        <v>1.65</v>
      </c>
      <c r="T1407" s="37">
        <f>STOCK[[#This Row],[Costo Unitario (USD)]]+STOCK[[#This Row],[Costo Envío (USD)]]+STOCK[[#This Row],[Comisión 10%]]</f>
        <v>14.48</v>
      </c>
      <c r="U1407" s="37">
        <f t="shared" si="2"/>
        <v>15</v>
      </c>
      <c r="V1407" s="37">
        <v>25</v>
      </c>
      <c r="W1407" s="37">
        <f>STOCK[[#This Row],[Precio Final]]-STOCK[[#This Row],[Costo total]]</f>
        <v>10.52</v>
      </c>
      <c r="X1407" s="37">
        <f>STOCK[[#This Row],[Ganancia Unitaria]]*STOCK[[#This Row],[Salidas]]</f>
        <v>0</v>
      </c>
      <c r="Y1407" s="37"/>
      <c r="Z1407" s="37"/>
      <c r="AA1407" s="37">
        <f>STOCK[[#This Row],[Costo total]]*STOCK[[#This Row],[Entradas]]</f>
        <v>28.96</v>
      </c>
      <c r="AB1407" s="37">
        <f>STOCK[[#This Row],[Stock Actual]]*STOCK[[#This Row],[Costo total]]</f>
        <v>28.96</v>
      </c>
      <c r="AC1407" s="37"/>
    </row>
    <row r="1408" spans="1:29" s="6" customFormat="1" ht="50" customHeight="1">
      <c r="A1408" s="6" t="s">
        <v>3272</v>
      </c>
      <c r="B1408" s="40"/>
      <c r="C1408" s="37" t="s">
        <v>4</v>
      </c>
      <c r="D1408" s="37" t="s">
        <v>2760</v>
      </c>
      <c r="E1408" s="37" t="s">
        <v>3208</v>
      </c>
      <c r="F1408" s="37" t="s">
        <v>243</v>
      </c>
      <c r="G1408" s="37"/>
      <c r="H1408" s="37">
        <f>STOCK[[#This Row],[Precio Final]]</f>
        <v>25</v>
      </c>
      <c r="I1408" s="102">
        <f>STOCK[[#This Row],[Precio Venta Ideal (x1.5)]]</f>
        <v>15</v>
      </c>
      <c r="J1408" s="38">
        <v>2</v>
      </c>
      <c r="K1408" s="38">
        <f>SUMIFS(VENTAS[Cantidad],VENTAS[Código del producto Vendido],STOCK[[#This Row],[Code]])</f>
        <v>0</v>
      </c>
      <c r="L1408" s="38">
        <f>STOCK[[#This Row],[Entradas]]-STOCK[[#This Row],[Salidas]]</f>
        <v>2</v>
      </c>
      <c r="M1408" s="37">
        <f>STOCK[[#This Row],[Precio Final]]*10%</f>
        <v>2.5</v>
      </c>
      <c r="N1408" s="37">
        <v>0</v>
      </c>
      <c r="O1408" s="37">
        <v>0</v>
      </c>
      <c r="P1408" s="37">
        <v>10.33</v>
      </c>
      <c r="Q1408" s="38">
        <v>0</v>
      </c>
      <c r="R1408" s="37">
        <v>0</v>
      </c>
      <c r="S1408" s="37">
        <v>1.65</v>
      </c>
      <c r="T1408" s="37">
        <f>STOCK[[#This Row],[Costo Unitario (USD)]]+STOCK[[#This Row],[Costo Envío (USD)]]+STOCK[[#This Row],[Comisión 10%]]</f>
        <v>14.48</v>
      </c>
      <c r="U1408" s="37">
        <f t="shared" si="2"/>
        <v>15</v>
      </c>
      <c r="V1408" s="37">
        <v>25</v>
      </c>
      <c r="W1408" s="37">
        <f>STOCK[[#This Row],[Precio Final]]-STOCK[[#This Row],[Costo total]]</f>
        <v>10.52</v>
      </c>
      <c r="X1408" s="37">
        <f>STOCK[[#This Row],[Ganancia Unitaria]]*STOCK[[#This Row],[Salidas]]</f>
        <v>0</v>
      </c>
      <c r="Y1408" s="37"/>
      <c r="Z1408" s="37"/>
      <c r="AA1408" s="37">
        <f>STOCK[[#This Row],[Costo total]]*STOCK[[#This Row],[Entradas]]</f>
        <v>28.96</v>
      </c>
      <c r="AB1408" s="37">
        <f>STOCK[[#This Row],[Stock Actual]]*STOCK[[#This Row],[Costo total]]</f>
        <v>28.96</v>
      </c>
      <c r="AC1408" s="37"/>
    </row>
    <row r="1409" spans="1:29" s="6" customFormat="1" ht="50" customHeight="1">
      <c r="A1409" s="6" t="s">
        <v>3273</v>
      </c>
      <c r="B1409" s="40"/>
      <c r="C1409" s="37" t="s">
        <v>4</v>
      </c>
      <c r="D1409" s="37" t="s">
        <v>2255</v>
      </c>
      <c r="E1409" s="37" t="s">
        <v>3209</v>
      </c>
      <c r="F1409" s="37" t="s">
        <v>238</v>
      </c>
      <c r="G1409" s="37"/>
      <c r="H1409" s="37">
        <f>STOCK[[#This Row],[Precio Final]]</f>
        <v>18</v>
      </c>
      <c r="I1409" s="102">
        <f>STOCK[[#This Row],[Precio Venta Ideal (x1.5)]]</f>
        <v>12</v>
      </c>
      <c r="J1409" s="38">
        <v>3</v>
      </c>
      <c r="K1409" s="38">
        <f>SUMIFS(VENTAS[Cantidad],VENTAS[Código del producto Vendido],STOCK[[#This Row],[Code]])</f>
        <v>0</v>
      </c>
      <c r="L1409" s="38">
        <f>STOCK[[#This Row],[Entradas]]-STOCK[[#This Row],[Salidas]]</f>
        <v>3</v>
      </c>
      <c r="M1409" s="37">
        <f>STOCK[[#This Row],[Precio Final]]*10%</f>
        <v>1.8</v>
      </c>
      <c r="N1409" s="37">
        <v>0</v>
      </c>
      <c r="O1409" s="37">
        <v>0</v>
      </c>
      <c r="P1409" s="37">
        <v>8.5299999999999994</v>
      </c>
      <c r="Q1409" s="38">
        <v>0</v>
      </c>
      <c r="R1409" s="37">
        <v>0</v>
      </c>
      <c r="S1409" s="37">
        <v>1.65</v>
      </c>
      <c r="T1409" s="37">
        <f>STOCK[[#This Row],[Costo Unitario (USD)]]+STOCK[[#This Row],[Costo Envío (USD)]]+STOCK[[#This Row],[Comisión 10%]]</f>
        <v>11.98</v>
      </c>
      <c r="U1409" s="37">
        <f t="shared" ref="U1409:U1415" si="3">ROUNDUP(T1409,0)</f>
        <v>12</v>
      </c>
      <c r="V1409" s="37">
        <v>18</v>
      </c>
      <c r="W1409" s="37">
        <f>STOCK[[#This Row],[Precio Final]]-STOCK[[#This Row],[Costo total]]</f>
        <v>6.02</v>
      </c>
      <c r="X1409" s="37">
        <f>STOCK[[#This Row],[Ganancia Unitaria]]*STOCK[[#This Row],[Salidas]]</f>
        <v>0</v>
      </c>
      <c r="Y1409" s="37"/>
      <c r="Z1409" s="37"/>
      <c r="AA1409" s="37">
        <f>STOCK[[#This Row],[Costo total]]*STOCK[[#This Row],[Entradas]]</f>
        <v>35.94</v>
      </c>
      <c r="AB1409" s="37">
        <f>STOCK[[#This Row],[Stock Actual]]*STOCK[[#This Row],[Costo total]]</f>
        <v>35.94</v>
      </c>
      <c r="AC1409" s="37"/>
    </row>
    <row r="1410" spans="1:29" s="6" customFormat="1" ht="50" customHeight="1">
      <c r="A1410" s="6" t="s">
        <v>3274</v>
      </c>
      <c r="B1410" s="40"/>
      <c r="C1410" s="37" t="s">
        <v>4</v>
      </c>
      <c r="D1410" s="37" t="s">
        <v>2255</v>
      </c>
      <c r="E1410" s="37" t="s">
        <v>3209</v>
      </c>
      <c r="F1410" s="37" t="s">
        <v>244</v>
      </c>
      <c r="G1410" s="37"/>
      <c r="H1410" s="37">
        <f>STOCK[[#This Row],[Precio Final]]</f>
        <v>18</v>
      </c>
      <c r="I1410" s="102">
        <f>STOCK[[#This Row],[Precio Venta Ideal (x1.5)]]</f>
        <v>12</v>
      </c>
      <c r="J1410" s="38">
        <v>2</v>
      </c>
      <c r="K1410" s="38">
        <f>SUMIFS(VENTAS[Cantidad],VENTAS[Código del producto Vendido],STOCK[[#This Row],[Code]])</f>
        <v>0</v>
      </c>
      <c r="L1410" s="38">
        <f>STOCK[[#This Row],[Entradas]]-STOCK[[#This Row],[Salidas]]</f>
        <v>2</v>
      </c>
      <c r="M1410" s="37">
        <f>STOCK[[#This Row],[Precio Final]]*10%</f>
        <v>1.8</v>
      </c>
      <c r="N1410" s="37">
        <v>0</v>
      </c>
      <c r="O1410" s="37">
        <v>0</v>
      </c>
      <c r="P1410" s="37">
        <v>8.52</v>
      </c>
      <c r="Q1410" s="38">
        <v>0</v>
      </c>
      <c r="R1410" s="37">
        <v>0</v>
      </c>
      <c r="S1410" s="37">
        <v>1.65</v>
      </c>
      <c r="T1410" s="37">
        <f>STOCK[[#This Row],[Costo Unitario (USD)]]+STOCK[[#This Row],[Costo Envío (USD)]]+STOCK[[#This Row],[Comisión 10%]]</f>
        <v>11.97</v>
      </c>
      <c r="U1410" s="37">
        <f t="shared" si="3"/>
        <v>12</v>
      </c>
      <c r="V1410" s="37">
        <v>18</v>
      </c>
      <c r="W1410" s="37">
        <f>STOCK[[#This Row],[Precio Final]]-STOCK[[#This Row],[Costo total]]</f>
        <v>6.0299999999999994</v>
      </c>
      <c r="X1410" s="37">
        <f>STOCK[[#This Row],[Ganancia Unitaria]]*STOCK[[#This Row],[Salidas]]</f>
        <v>0</v>
      </c>
      <c r="Y1410" s="37"/>
      <c r="Z1410" s="37"/>
      <c r="AA1410" s="37">
        <f>STOCK[[#This Row],[Costo total]]*STOCK[[#This Row],[Entradas]]</f>
        <v>23.94</v>
      </c>
      <c r="AB1410" s="37">
        <f>STOCK[[#This Row],[Stock Actual]]*STOCK[[#This Row],[Costo total]]</f>
        <v>23.94</v>
      </c>
      <c r="AC1410" s="37"/>
    </row>
    <row r="1411" spans="1:29" s="6" customFormat="1" ht="50" customHeight="1">
      <c r="A1411" s="6" t="s">
        <v>3275</v>
      </c>
      <c r="B1411" s="40"/>
      <c r="C1411" s="37" t="s">
        <v>4</v>
      </c>
      <c r="D1411" s="37" t="s">
        <v>2760</v>
      </c>
      <c r="E1411" s="37" t="s">
        <v>3210</v>
      </c>
      <c r="F1411" s="37" t="s">
        <v>238</v>
      </c>
      <c r="G1411" s="37"/>
      <c r="H1411" s="37">
        <f>STOCK[[#This Row],[Precio Final]]</f>
        <v>30</v>
      </c>
      <c r="I1411" s="102">
        <f>STOCK[[#This Row],[Precio Venta Ideal (x1.5)]]</f>
        <v>19</v>
      </c>
      <c r="J1411" s="38">
        <v>2</v>
      </c>
      <c r="K1411" s="38">
        <f>SUMIFS(VENTAS[Cantidad],VENTAS[Código del producto Vendido],STOCK[[#This Row],[Code]])</f>
        <v>0</v>
      </c>
      <c r="L1411" s="38">
        <f>STOCK[[#This Row],[Entradas]]-STOCK[[#This Row],[Salidas]]</f>
        <v>2</v>
      </c>
      <c r="M1411" s="37">
        <f>STOCK[[#This Row],[Precio Final]]*10%</f>
        <v>3</v>
      </c>
      <c r="N1411" s="37">
        <v>0</v>
      </c>
      <c r="O1411" s="37">
        <v>0</v>
      </c>
      <c r="P1411" s="37">
        <v>14.02</v>
      </c>
      <c r="Q1411" s="38">
        <v>0</v>
      </c>
      <c r="R1411" s="37">
        <v>0</v>
      </c>
      <c r="S1411" s="37">
        <v>1.65</v>
      </c>
      <c r="T1411" s="37">
        <f>STOCK[[#This Row],[Costo Unitario (USD)]]+STOCK[[#This Row],[Costo Envío (USD)]]+STOCK[[#This Row],[Comisión 10%]]</f>
        <v>18.670000000000002</v>
      </c>
      <c r="U1411" s="37">
        <f t="shared" si="3"/>
        <v>19</v>
      </c>
      <c r="V1411" s="37">
        <v>30</v>
      </c>
      <c r="W1411" s="37">
        <f>STOCK[[#This Row],[Precio Final]]-STOCK[[#This Row],[Costo total]]</f>
        <v>11.329999999999998</v>
      </c>
      <c r="X1411" s="37">
        <f>STOCK[[#This Row],[Ganancia Unitaria]]*STOCK[[#This Row],[Salidas]]</f>
        <v>0</v>
      </c>
      <c r="Y1411" s="37"/>
      <c r="Z1411" s="37"/>
      <c r="AA1411" s="37">
        <f>STOCK[[#This Row],[Costo total]]*STOCK[[#This Row],[Entradas]]</f>
        <v>37.340000000000003</v>
      </c>
      <c r="AB1411" s="37">
        <f>STOCK[[#This Row],[Stock Actual]]*STOCK[[#This Row],[Costo total]]</f>
        <v>37.340000000000003</v>
      </c>
      <c r="AC1411" s="37"/>
    </row>
    <row r="1412" spans="1:29" s="6" customFormat="1" ht="50" customHeight="1">
      <c r="A1412" s="6" t="s">
        <v>3276</v>
      </c>
      <c r="B1412" s="40"/>
      <c r="C1412" s="37" t="s">
        <v>4</v>
      </c>
      <c r="D1412" s="37" t="s">
        <v>2227</v>
      </c>
      <c r="E1412" s="37" t="s">
        <v>3211</v>
      </c>
      <c r="F1412" s="37" t="s">
        <v>241</v>
      </c>
      <c r="G1412" s="37"/>
      <c r="H1412" s="37">
        <f>STOCK[[#This Row],[Precio Final]]</f>
        <v>18</v>
      </c>
      <c r="I1412" s="102">
        <f>STOCK[[#This Row],[Precio Venta Ideal (x1.5)]]</f>
        <v>7</v>
      </c>
      <c r="J1412" s="38">
        <v>3</v>
      </c>
      <c r="K1412" s="38">
        <f>SUMIFS(VENTAS[Cantidad],VENTAS[Código del producto Vendido],STOCK[[#This Row],[Code]])</f>
        <v>0</v>
      </c>
      <c r="L1412" s="38">
        <f>STOCK[[#This Row],[Entradas]]-STOCK[[#This Row],[Salidas]]</f>
        <v>3</v>
      </c>
      <c r="M1412" s="37">
        <f>STOCK[[#This Row],[Precio Final]]*10%</f>
        <v>1.8</v>
      </c>
      <c r="N1412" s="37">
        <v>0</v>
      </c>
      <c r="O1412" s="37">
        <v>0</v>
      </c>
      <c r="P1412" s="37">
        <v>3.28</v>
      </c>
      <c r="Q1412" s="38">
        <v>0</v>
      </c>
      <c r="R1412" s="37">
        <v>0</v>
      </c>
      <c r="S1412" s="37">
        <v>1.65</v>
      </c>
      <c r="T1412" s="37">
        <f>STOCK[[#This Row],[Costo Unitario (USD)]]+STOCK[[#This Row],[Costo Envío (USD)]]+STOCK[[#This Row],[Comisión 10%]]</f>
        <v>6.7299999999999995</v>
      </c>
      <c r="U1412" s="37">
        <f t="shared" si="3"/>
        <v>7</v>
      </c>
      <c r="V1412" s="37">
        <v>18</v>
      </c>
      <c r="W1412" s="37">
        <f>STOCK[[#This Row],[Precio Final]]-STOCK[[#This Row],[Costo total]]</f>
        <v>11.27</v>
      </c>
      <c r="X1412" s="37">
        <f>STOCK[[#This Row],[Ganancia Unitaria]]*STOCK[[#This Row],[Salidas]]</f>
        <v>0</v>
      </c>
      <c r="Y1412" s="37"/>
      <c r="Z1412" s="37"/>
      <c r="AA1412" s="37">
        <f>STOCK[[#This Row],[Costo total]]*STOCK[[#This Row],[Entradas]]</f>
        <v>20.189999999999998</v>
      </c>
      <c r="AB1412" s="37">
        <f>STOCK[[#This Row],[Stock Actual]]*STOCK[[#This Row],[Costo total]]</f>
        <v>20.189999999999998</v>
      </c>
      <c r="AC1412" s="37"/>
    </row>
    <row r="1413" spans="1:29" s="6" customFormat="1" ht="50" customHeight="1">
      <c r="A1413" s="6" t="s">
        <v>3277</v>
      </c>
      <c r="B1413" s="40"/>
      <c r="C1413" s="37" t="s">
        <v>4</v>
      </c>
      <c r="D1413" s="37" t="s">
        <v>2227</v>
      </c>
      <c r="E1413" s="37" t="s">
        <v>3398</v>
      </c>
      <c r="F1413" s="37" t="s">
        <v>3212</v>
      </c>
      <c r="G1413" s="37"/>
      <c r="H1413" s="37">
        <f>STOCK[[#This Row],[Precio Final]]</f>
        <v>25</v>
      </c>
      <c r="I1413" s="102">
        <f>STOCK[[#This Row],[Precio Venta Ideal (x1.5)]]</f>
        <v>15</v>
      </c>
      <c r="J1413" s="38">
        <v>2</v>
      </c>
      <c r="K1413" s="38">
        <f>SUMIFS(VENTAS[Cantidad],VENTAS[Código del producto Vendido],STOCK[[#This Row],[Code]])</f>
        <v>0</v>
      </c>
      <c r="L1413" s="38">
        <f>STOCK[[#This Row],[Entradas]]-STOCK[[#This Row],[Salidas]]</f>
        <v>2</v>
      </c>
      <c r="M1413" s="37">
        <f>STOCK[[#This Row],[Precio Final]]*10%</f>
        <v>2.5</v>
      </c>
      <c r="N1413" s="37">
        <v>0</v>
      </c>
      <c r="O1413" s="37">
        <v>0</v>
      </c>
      <c r="P1413" s="37">
        <v>10.83</v>
      </c>
      <c r="Q1413" s="38">
        <v>0</v>
      </c>
      <c r="R1413" s="37">
        <v>0</v>
      </c>
      <c r="S1413" s="37">
        <v>1.65</v>
      </c>
      <c r="T1413" s="37">
        <f>STOCK[[#This Row],[Costo Unitario (USD)]]+STOCK[[#This Row],[Costo Envío (USD)]]+STOCK[[#This Row],[Comisión 10%]]</f>
        <v>14.98</v>
      </c>
      <c r="U1413" s="37">
        <f t="shared" si="3"/>
        <v>15</v>
      </c>
      <c r="V1413" s="37">
        <v>25</v>
      </c>
      <c r="W1413" s="37">
        <f>STOCK[[#This Row],[Precio Final]]-STOCK[[#This Row],[Costo total]]</f>
        <v>10.02</v>
      </c>
      <c r="X1413" s="37">
        <f>STOCK[[#This Row],[Ganancia Unitaria]]*STOCK[[#This Row],[Salidas]]</f>
        <v>0</v>
      </c>
      <c r="Y1413" s="37"/>
      <c r="Z1413" s="37"/>
      <c r="AA1413" s="37">
        <f>STOCK[[#This Row],[Costo total]]*STOCK[[#This Row],[Entradas]]</f>
        <v>29.96</v>
      </c>
      <c r="AB1413" s="37">
        <f>STOCK[[#This Row],[Stock Actual]]*STOCK[[#This Row],[Costo total]]</f>
        <v>29.96</v>
      </c>
      <c r="AC1413" s="37"/>
    </row>
    <row r="1414" spans="1:29" s="6" customFormat="1" ht="50" customHeight="1">
      <c r="A1414" s="6" t="s">
        <v>3278</v>
      </c>
      <c r="B1414" s="40"/>
      <c r="C1414" s="37" t="s">
        <v>4</v>
      </c>
      <c r="D1414" s="37" t="s">
        <v>2227</v>
      </c>
      <c r="E1414" s="37" t="s">
        <v>3398</v>
      </c>
      <c r="F1414" s="37" t="s">
        <v>243</v>
      </c>
      <c r="G1414" s="37"/>
      <c r="H1414" s="37">
        <f>STOCK[[#This Row],[Precio Final]]</f>
        <v>25</v>
      </c>
      <c r="I1414" s="102">
        <f>STOCK[[#This Row],[Precio Venta Ideal (x1.5)]]</f>
        <v>15</v>
      </c>
      <c r="J1414" s="38">
        <v>2</v>
      </c>
      <c r="K1414" s="38">
        <f>SUMIFS(VENTAS[Cantidad],VENTAS[Código del producto Vendido],STOCK[[#This Row],[Code]])</f>
        <v>0</v>
      </c>
      <c r="L1414" s="38">
        <f>STOCK[[#This Row],[Entradas]]-STOCK[[#This Row],[Salidas]]</f>
        <v>2</v>
      </c>
      <c r="M1414" s="37">
        <f>STOCK[[#This Row],[Precio Final]]*10%</f>
        <v>2.5</v>
      </c>
      <c r="N1414" s="37">
        <v>0</v>
      </c>
      <c r="O1414" s="37">
        <v>0</v>
      </c>
      <c r="P1414" s="37">
        <v>10.83</v>
      </c>
      <c r="Q1414" s="38">
        <v>0</v>
      </c>
      <c r="R1414" s="37">
        <v>0</v>
      </c>
      <c r="S1414" s="37">
        <v>1.65</v>
      </c>
      <c r="T1414" s="37">
        <f>STOCK[[#This Row],[Costo Unitario (USD)]]+STOCK[[#This Row],[Costo Envío (USD)]]+STOCK[[#This Row],[Comisión 10%]]</f>
        <v>14.98</v>
      </c>
      <c r="U1414" s="37">
        <f t="shared" si="3"/>
        <v>15</v>
      </c>
      <c r="V1414" s="37">
        <v>25</v>
      </c>
      <c r="W1414" s="37">
        <f>STOCK[[#This Row],[Precio Final]]-STOCK[[#This Row],[Costo total]]</f>
        <v>10.02</v>
      </c>
      <c r="X1414" s="37">
        <f>STOCK[[#This Row],[Ganancia Unitaria]]*STOCK[[#This Row],[Salidas]]</f>
        <v>0</v>
      </c>
      <c r="Y1414" s="37"/>
      <c r="Z1414" s="37"/>
      <c r="AA1414" s="37">
        <f>STOCK[[#This Row],[Costo total]]*STOCK[[#This Row],[Entradas]]</f>
        <v>29.96</v>
      </c>
      <c r="AB1414" s="37">
        <f>STOCK[[#This Row],[Stock Actual]]*STOCK[[#This Row],[Costo total]]</f>
        <v>29.96</v>
      </c>
      <c r="AC1414" s="37"/>
    </row>
    <row r="1415" spans="1:29" s="6" customFormat="1" ht="50" customHeight="1">
      <c r="A1415" s="6" t="s">
        <v>3279</v>
      </c>
      <c r="B1415" s="40"/>
      <c r="C1415" s="37" t="s">
        <v>4</v>
      </c>
      <c r="D1415" s="37" t="s">
        <v>2227</v>
      </c>
      <c r="E1415" s="37" t="s">
        <v>3398</v>
      </c>
      <c r="F1415" s="37" t="s">
        <v>244</v>
      </c>
      <c r="G1415" s="37"/>
      <c r="H1415" s="37">
        <f>STOCK[[#This Row],[Precio Final]]</f>
        <v>25</v>
      </c>
      <c r="I1415" s="102">
        <f>STOCK[[#This Row],[Precio Venta Ideal (x1.5)]]</f>
        <v>15</v>
      </c>
      <c r="J1415" s="38">
        <v>2</v>
      </c>
      <c r="K1415" s="38">
        <f>SUMIFS(VENTAS[Cantidad],VENTAS[Código del producto Vendido],STOCK[[#This Row],[Code]])</f>
        <v>0</v>
      </c>
      <c r="L1415" s="38">
        <f>STOCK[[#This Row],[Entradas]]-STOCK[[#This Row],[Salidas]]</f>
        <v>2</v>
      </c>
      <c r="M1415" s="37">
        <f>STOCK[[#This Row],[Precio Final]]*10%</f>
        <v>2.5</v>
      </c>
      <c r="N1415" s="37">
        <v>0</v>
      </c>
      <c r="O1415" s="37">
        <v>0</v>
      </c>
      <c r="P1415" s="37">
        <v>10.84</v>
      </c>
      <c r="Q1415" s="38">
        <v>0</v>
      </c>
      <c r="R1415" s="37">
        <v>0</v>
      </c>
      <c r="S1415" s="37">
        <v>1.65</v>
      </c>
      <c r="T1415" s="37">
        <f>STOCK[[#This Row],[Costo Unitario (USD)]]+STOCK[[#This Row],[Costo Envío (USD)]]+STOCK[[#This Row],[Comisión 10%]]</f>
        <v>14.99</v>
      </c>
      <c r="U1415" s="37">
        <f t="shared" si="3"/>
        <v>15</v>
      </c>
      <c r="V1415" s="37">
        <v>25</v>
      </c>
      <c r="W1415" s="37">
        <f>STOCK[[#This Row],[Precio Final]]-STOCK[[#This Row],[Costo total]]</f>
        <v>10.01</v>
      </c>
      <c r="X1415" s="37">
        <f>STOCK[[#This Row],[Ganancia Unitaria]]*STOCK[[#This Row],[Salidas]]</f>
        <v>0</v>
      </c>
      <c r="Y1415" s="37"/>
      <c r="Z1415" s="37"/>
      <c r="AA1415" s="37">
        <f>STOCK[[#This Row],[Costo total]]*STOCK[[#This Row],[Entradas]]</f>
        <v>29.98</v>
      </c>
      <c r="AB1415" s="37">
        <f>STOCK[[#This Row],[Stock Actual]]*STOCK[[#This Row],[Costo total]]</f>
        <v>29.98</v>
      </c>
      <c r="AC1415" s="37"/>
    </row>
    <row r="1416" spans="1:29" s="6" customFormat="1" ht="50" customHeight="1">
      <c r="A1416" s="6" t="s">
        <v>3280</v>
      </c>
      <c r="B1416" s="40"/>
      <c r="C1416" s="37" t="s">
        <v>4</v>
      </c>
      <c r="D1416" s="37" t="s">
        <v>3397</v>
      </c>
      <c r="E1416" s="37" t="s">
        <v>3396</v>
      </c>
      <c r="F1416" s="37" t="s">
        <v>241</v>
      </c>
      <c r="G1416" s="37"/>
      <c r="H1416" s="37">
        <f>STOCK[[#This Row],[Precio Final]]</f>
        <v>35</v>
      </c>
      <c r="I1416" s="102">
        <f>STOCK[[#This Row],[Precio Venta Ideal (x1.5)]]</f>
        <v>16</v>
      </c>
      <c r="J1416" s="38">
        <v>2</v>
      </c>
      <c r="K1416" s="38">
        <f>SUMIFS(VENTAS[Cantidad],VENTAS[Código del producto Vendido],STOCK[[#This Row],[Code]])</f>
        <v>0</v>
      </c>
      <c r="L1416" s="38">
        <f>STOCK[[#This Row],[Entradas]]-STOCK[[#This Row],[Salidas]]</f>
        <v>2</v>
      </c>
      <c r="M1416" s="37">
        <f>STOCK[[#This Row],[Precio Final]]*10%</f>
        <v>3.5</v>
      </c>
      <c r="N1416" s="37">
        <v>0</v>
      </c>
      <c r="O1416" s="37">
        <v>0</v>
      </c>
      <c r="P1416" s="37">
        <v>9.92</v>
      </c>
      <c r="Q1416" s="38">
        <v>0</v>
      </c>
      <c r="R1416" s="37">
        <v>0</v>
      </c>
      <c r="S1416" s="37">
        <v>1.65</v>
      </c>
      <c r="T1416" s="37">
        <f>STOCK[[#This Row],[Costo Unitario (USD)]]+STOCK[[#This Row],[Costo Envío (USD)]]+STOCK[[#This Row],[Comisión 10%]]</f>
        <v>15.07</v>
      </c>
      <c r="U1416" s="37">
        <f t="shared" ref="U1416:U1447" si="4">ROUNDUP(T1416,0)</f>
        <v>16</v>
      </c>
      <c r="V1416" s="37">
        <v>35</v>
      </c>
      <c r="W1416" s="37">
        <f>STOCK[[#This Row],[Precio Final]]-STOCK[[#This Row],[Costo total]]</f>
        <v>19.93</v>
      </c>
      <c r="X1416" s="37">
        <f>STOCK[[#This Row],[Ganancia Unitaria]]*STOCK[[#This Row],[Salidas]]</f>
        <v>0</v>
      </c>
      <c r="Y1416" s="37"/>
      <c r="Z1416" s="37"/>
      <c r="AA1416" s="37">
        <f>STOCK[[#This Row],[Costo total]]*STOCK[[#This Row],[Entradas]]</f>
        <v>30.14</v>
      </c>
      <c r="AB1416" s="37">
        <f>STOCK[[#This Row],[Stock Actual]]*STOCK[[#This Row],[Costo total]]</f>
        <v>30.14</v>
      </c>
      <c r="AC1416" s="37"/>
    </row>
    <row r="1417" spans="1:29" s="6" customFormat="1" ht="50" customHeight="1">
      <c r="A1417" s="6" t="s">
        <v>3281</v>
      </c>
      <c r="B1417" s="40"/>
      <c r="C1417" s="37" t="s">
        <v>4</v>
      </c>
      <c r="D1417" s="37" t="s">
        <v>3397</v>
      </c>
      <c r="E1417" s="37" t="s">
        <v>3396</v>
      </c>
      <c r="F1417" s="37" t="s">
        <v>243</v>
      </c>
      <c r="G1417" s="37"/>
      <c r="H1417" s="37">
        <f>STOCK[[#This Row],[Precio Final]]</f>
        <v>35</v>
      </c>
      <c r="I1417" s="102">
        <f>STOCK[[#This Row],[Precio Venta Ideal (x1.5)]]</f>
        <v>16</v>
      </c>
      <c r="J1417" s="38">
        <v>2</v>
      </c>
      <c r="K1417" s="38">
        <f>SUMIFS(VENTAS[Cantidad],VENTAS[Código del producto Vendido],STOCK[[#This Row],[Code]])</f>
        <v>0</v>
      </c>
      <c r="L1417" s="38">
        <f>STOCK[[#This Row],[Entradas]]-STOCK[[#This Row],[Salidas]]</f>
        <v>2</v>
      </c>
      <c r="M1417" s="37">
        <f>STOCK[[#This Row],[Precio Final]]*10%</f>
        <v>3.5</v>
      </c>
      <c r="N1417" s="37">
        <v>0</v>
      </c>
      <c r="O1417" s="37">
        <v>0</v>
      </c>
      <c r="P1417" s="37">
        <v>9.92</v>
      </c>
      <c r="Q1417" s="38">
        <v>0</v>
      </c>
      <c r="R1417" s="37">
        <v>0</v>
      </c>
      <c r="S1417" s="37">
        <v>1.65</v>
      </c>
      <c r="T1417" s="37">
        <f>STOCK[[#This Row],[Costo Unitario (USD)]]+STOCK[[#This Row],[Costo Envío (USD)]]+STOCK[[#This Row],[Comisión 10%]]</f>
        <v>15.07</v>
      </c>
      <c r="U1417" s="37">
        <f t="shared" si="4"/>
        <v>16</v>
      </c>
      <c r="V1417" s="37">
        <v>35</v>
      </c>
      <c r="W1417" s="37">
        <f>STOCK[[#This Row],[Precio Final]]-STOCK[[#This Row],[Costo total]]</f>
        <v>19.93</v>
      </c>
      <c r="X1417" s="37">
        <f>STOCK[[#This Row],[Ganancia Unitaria]]*STOCK[[#This Row],[Salidas]]</f>
        <v>0</v>
      </c>
      <c r="Y1417" s="37"/>
      <c r="Z1417" s="37"/>
      <c r="AA1417" s="37">
        <f>STOCK[[#This Row],[Costo total]]*STOCK[[#This Row],[Entradas]]</f>
        <v>30.14</v>
      </c>
      <c r="AB1417" s="37">
        <f>STOCK[[#This Row],[Stock Actual]]*STOCK[[#This Row],[Costo total]]</f>
        <v>30.14</v>
      </c>
      <c r="AC1417" s="37"/>
    </row>
    <row r="1418" spans="1:29" s="6" customFormat="1" ht="50" customHeight="1">
      <c r="A1418" s="6" t="s">
        <v>3282</v>
      </c>
      <c r="B1418" s="40"/>
      <c r="C1418" s="37" t="s">
        <v>4</v>
      </c>
      <c r="D1418" s="37" t="s">
        <v>3397</v>
      </c>
      <c r="E1418" s="37" t="s">
        <v>3396</v>
      </c>
      <c r="F1418" s="37" t="s">
        <v>244</v>
      </c>
      <c r="G1418" s="37"/>
      <c r="H1418" s="37">
        <f>STOCK[[#This Row],[Precio Final]]</f>
        <v>35</v>
      </c>
      <c r="I1418" s="102">
        <f>STOCK[[#This Row],[Precio Venta Ideal (x1.5)]]</f>
        <v>16</v>
      </c>
      <c r="J1418" s="38">
        <v>2</v>
      </c>
      <c r="K1418" s="38">
        <f>SUMIFS(VENTAS[Cantidad],VENTAS[Código del producto Vendido],STOCK[[#This Row],[Code]])</f>
        <v>0</v>
      </c>
      <c r="L1418" s="38">
        <f>STOCK[[#This Row],[Entradas]]-STOCK[[#This Row],[Salidas]]</f>
        <v>2</v>
      </c>
      <c r="M1418" s="37">
        <f>STOCK[[#This Row],[Precio Final]]*10%</f>
        <v>3.5</v>
      </c>
      <c r="N1418" s="37">
        <v>0</v>
      </c>
      <c r="O1418" s="37">
        <v>0</v>
      </c>
      <c r="P1418" s="37">
        <v>9.92</v>
      </c>
      <c r="Q1418" s="38">
        <v>0</v>
      </c>
      <c r="R1418" s="37">
        <v>0</v>
      </c>
      <c r="S1418" s="37">
        <v>1.65</v>
      </c>
      <c r="T1418" s="37">
        <f>STOCK[[#This Row],[Costo Unitario (USD)]]+STOCK[[#This Row],[Costo Envío (USD)]]+STOCK[[#This Row],[Comisión 10%]]</f>
        <v>15.07</v>
      </c>
      <c r="U1418" s="37">
        <f t="shared" si="4"/>
        <v>16</v>
      </c>
      <c r="V1418" s="37">
        <v>35</v>
      </c>
      <c r="W1418" s="37">
        <f>STOCK[[#This Row],[Precio Final]]-STOCK[[#This Row],[Costo total]]</f>
        <v>19.93</v>
      </c>
      <c r="X1418" s="37">
        <f>STOCK[[#This Row],[Ganancia Unitaria]]*STOCK[[#This Row],[Salidas]]</f>
        <v>0</v>
      </c>
      <c r="Y1418" s="37"/>
      <c r="Z1418" s="37"/>
      <c r="AA1418" s="37">
        <f>STOCK[[#This Row],[Costo total]]*STOCK[[#This Row],[Entradas]]</f>
        <v>30.14</v>
      </c>
      <c r="AB1418" s="37">
        <f>STOCK[[#This Row],[Stock Actual]]*STOCK[[#This Row],[Costo total]]</f>
        <v>30.14</v>
      </c>
      <c r="AC1418" s="37"/>
    </row>
    <row r="1419" spans="1:29" s="6" customFormat="1" ht="50" customHeight="1">
      <c r="A1419" s="6" t="s">
        <v>3283</v>
      </c>
      <c r="B1419" s="40"/>
      <c r="C1419" s="37" t="s">
        <v>4</v>
      </c>
      <c r="D1419" s="37" t="s">
        <v>3397</v>
      </c>
      <c r="E1419" s="37" t="s">
        <v>3396</v>
      </c>
      <c r="F1419" s="37" t="s">
        <v>239</v>
      </c>
      <c r="G1419" s="37"/>
      <c r="H1419" s="37">
        <f>STOCK[[#This Row],[Precio Final]]</f>
        <v>35</v>
      </c>
      <c r="I1419" s="102">
        <f>STOCK[[#This Row],[Precio Venta Ideal (x1.5)]]</f>
        <v>16</v>
      </c>
      <c r="J1419" s="38">
        <v>2</v>
      </c>
      <c r="K1419" s="38">
        <f>SUMIFS(VENTAS[Cantidad],VENTAS[Código del producto Vendido],STOCK[[#This Row],[Code]])</f>
        <v>0</v>
      </c>
      <c r="L1419" s="38">
        <f>STOCK[[#This Row],[Entradas]]-STOCK[[#This Row],[Salidas]]</f>
        <v>2</v>
      </c>
      <c r="M1419" s="37">
        <f>STOCK[[#This Row],[Precio Final]]*10%</f>
        <v>3.5</v>
      </c>
      <c r="N1419" s="37">
        <v>0</v>
      </c>
      <c r="O1419" s="37">
        <v>0</v>
      </c>
      <c r="P1419" s="37">
        <v>9.92</v>
      </c>
      <c r="Q1419" s="38">
        <v>0</v>
      </c>
      <c r="R1419" s="37">
        <v>0</v>
      </c>
      <c r="S1419" s="37">
        <v>1.65</v>
      </c>
      <c r="T1419" s="37">
        <f>STOCK[[#This Row],[Costo Unitario (USD)]]+STOCK[[#This Row],[Costo Envío (USD)]]+STOCK[[#This Row],[Comisión 10%]]</f>
        <v>15.07</v>
      </c>
      <c r="U1419" s="37">
        <f t="shared" si="4"/>
        <v>16</v>
      </c>
      <c r="V1419" s="37">
        <v>35</v>
      </c>
      <c r="W1419" s="37">
        <f>STOCK[[#This Row],[Precio Final]]-STOCK[[#This Row],[Costo total]]</f>
        <v>19.93</v>
      </c>
      <c r="X1419" s="37">
        <f>STOCK[[#This Row],[Ganancia Unitaria]]*STOCK[[#This Row],[Salidas]]</f>
        <v>0</v>
      </c>
      <c r="Y1419" s="37"/>
      <c r="Z1419" s="37"/>
      <c r="AA1419" s="37">
        <f>STOCK[[#This Row],[Costo total]]*STOCK[[#This Row],[Entradas]]</f>
        <v>30.14</v>
      </c>
      <c r="AB1419" s="37">
        <f>STOCK[[#This Row],[Stock Actual]]*STOCK[[#This Row],[Costo total]]</f>
        <v>30.14</v>
      </c>
      <c r="AC1419" s="37"/>
    </row>
    <row r="1420" spans="1:29" s="6" customFormat="1" ht="50" customHeight="1">
      <c r="A1420" s="6" t="s">
        <v>3284</v>
      </c>
      <c r="B1420" s="40"/>
      <c r="C1420" s="37" t="s">
        <v>4</v>
      </c>
      <c r="D1420" s="37" t="s">
        <v>2760</v>
      </c>
      <c r="E1420" s="37" t="s">
        <v>3213</v>
      </c>
      <c r="F1420" s="37" t="s">
        <v>241</v>
      </c>
      <c r="G1420" s="37"/>
      <c r="H1420" s="37">
        <f>STOCK[[#This Row],[Precio Final]]</f>
        <v>35</v>
      </c>
      <c r="I1420" s="102">
        <f>STOCK[[#This Row],[Precio Venta Ideal (x1.5)]]</f>
        <v>18</v>
      </c>
      <c r="J1420" s="38">
        <v>1</v>
      </c>
      <c r="K1420" s="38">
        <f>SUMIFS(VENTAS[Cantidad],VENTAS[Código del producto Vendido],STOCK[[#This Row],[Code]])</f>
        <v>0</v>
      </c>
      <c r="L1420" s="38">
        <f>STOCK[[#This Row],[Entradas]]-STOCK[[#This Row],[Salidas]]</f>
        <v>1</v>
      </c>
      <c r="M1420" s="37">
        <f>STOCK[[#This Row],[Precio Final]]*10%</f>
        <v>3.5</v>
      </c>
      <c r="N1420" s="37">
        <v>0</v>
      </c>
      <c r="O1420" s="37">
        <v>0</v>
      </c>
      <c r="P1420" s="37">
        <v>11.98</v>
      </c>
      <c r="Q1420" s="38">
        <v>0</v>
      </c>
      <c r="R1420" s="37">
        <v>0</v>
      </c>
      <c r="S1420" s="37">
        <v>1.65</v>
      </c>
      <c r="T1420" s="37">
        <f>STOCK[[#This Row],[Costo Unitario (USD)]]+STOCK[[#This Row],[Costo Envío (USD)]]+STOCK[[#This Row],[Comisión 10%]]</f>
        <v>17.130000000000003</v>
      </c>
      <c r="U1420" s="37">
        <f t="shared" si="4"/>
        <v>18</v>
      </c>
      <c r="V1420" s="37">
        <v>35</v>
      </c>
      <c r="W1420" s="37">
        <f>STOCK[[#This Row],[Precio Final]]-STOCK[[#This Row],[Costo total]]</f>
        <v>17.869999999999997</v>
      </c>
      <c r="X1420" s="37">
        <f>STOCK[[#This Row],[Ganancia Unitaria]]*STOCK[[#This Row],[Salidas]]</f>
        <v>0</v>
      </c>
      <c r="Y1420" s="37"/>
      <c r="Z1420" s="37"/>
      <c r="AA1420" s="37">
        <f>STOCK[[#This Row],[Costo total]]*STOCK[[#This Row],[Entradas]]</f>
        <v>17.130000000000003</v>
      </c>
      <c r="AB1420" s="37">
        <f>STOCK[[#This Row],[Stock Actual]]*STOCK[[#This Row],[Costo total]]</f>
        <v>17.130000000000003</v>
      </c>
      <c r="AC1420" s="37"/>
    </row>
    <row r="1421" spans="1:29" s="6" customFormat="1" ht="50" customHeight="1">
      <c r="A1421" s="6" t="s">
        <v>3285</v>
      </c>
      <c r="B1421" s="40"/>
      <c r="C1421" s="37" t="s">
        <v>4</v>
      </c>
      <c r="D1421" s="37" t="s">
        <v>2760</v>
      </c>
      <c r="E1421" s="37" t="s">
        <v>3213</v>
      </c>
      <c r="F1421" s="37" t="s">
        <v>243</v>
      </c>
      <c r="G1421" s="37"/>
      <c r="H1421" s="37">
        <f>STOCK[[#This Row],[Precio Final]]</f>
        <v>35</v>
      </c>
      <c r="I1421" s="102">
        <f>STOCK[[#This Row],[Precio Venta Ideal (x1.5)]]</f>
        <v>18</v>
      </c>
      <c r="J1421" s="38">
        <v>1</v>
      </c>
      <c r="K1421" s="38">
        <f>SUMIFS(VENTAS[Cantidad],VENTAS[Código del producto Vendido],STOCK[[#This Row],[Code]])</f>
        <v>0</v>
      </c>
      <c r="L1421" s="38">
        <f>STOCK[[#This Row],[Entradas]]-STOCK[[#This Row],[Salidas]]</f>
        <v>1</v>
      </c>
      <c r="M1421" s="37">
        <f>STOCK[[#This Row],[Precio Final]]*10%</f>
        <v>3.5</v>
      </c>
      <c r="N1421" s="37">
        <v>0</v>
      </c>
      <c r="O1421" s="37">
        <v>0</v>
      </c>
      <c r="P1421" s="37">
        <v>11.98</v>
      </c>
      <c r="Q1421" s="38">
        <v>0</v>
      </c>
      <c r="R1421" s="37">
        <v>0</v>
      </c>
      <c r="S1421" s="37">
        <v>1.65</v>
      </c>
      <c r="T1421" s="37">
        <f>STOCK[[#This Row],[Costo Unitario (USD)]]+STOCK[[#This Row],[Costo Envío (USD)]]+STOCK[[#This Row],[Comisión 10%]]</f>
        <v>17.130000000000003</v>
      </c>
      <c r="U1421" s="37">
        <f t="shared" si="4"/>
        <v>18</v>
      </c>
      <c r="V1421" s="37">
        <v>35</v>
      </c>
      <c r="W1421" s="37">
        <f>STOCK[[#This Row],[Precio Final]]-STOCK[[#This Row],[Costo total]]</f>
        <v>17.869999999999997</v>
      </c>
      <c r="X1421" s="37">
        <f>STOCK[[#This Row],[Ganancia Unitaria]]*STOCK[[#This Row],[Salidas]]</f>
        <v>0</v>
      </c>
      <c r="Y1421" s="37"/>
      <c r="Z1421" s="37"/>
      <c r="AA1421" s="37">
        <f>STOCK[[#This Row],[Costo total]]*STOCK[[#This Row],[Entradas]]</f>
        <v>17.130000000000003</v>
      </c>
      <c r="AB1421" s="37">
        <f>STOCK[[#This Row],[Stock Actual]]*STOCK[[#This Row],[Costo total]]</f>
        <v>17.130000000000003</v>
      </c>
      <c r="AC1421" s="37"/>
    </row>
    <row r="1422" spans="1:29" s="6" customFormat="1" ht="50" customHeight="1">
      <c r="A1422" s="6" t="s">
        <v>3286</v>
      </c>
      <c r="B1422" s="40"/>
      <c r="C1422" s="37" t="s">
        <v>4</v>
      </c>
      <c r="D1422" s="37" t="s">
        <v>2760</v>
      </c>
      <c r="E1422" s="37" t="s">
        <v>3213</v>
      </c>
      <c r="F1422" s="37" t="s">
        <v>239</v>
      </c>
      <c r="G1422" s="37"/>
      <c r="H1422" s="37">
        <f>STOCK[[#This Row],[Precio Final]]</f>
        <v>35</v>
      </c>
      <c r="I1422" s="102">
        <f>STOCK[[#This Row],[Precio Venta Ideal (x1.5)]]</f>
        <v>18</v>
      </c>
      <c r="J1422" s="38">
        <v>1</v>
      </c>
      <c r="K1422" s="38">
        <f>SUMIFS(VENTAS[Cantidad],VENTAS[Código del producto Vendido],STOCK[[#This Row],[Code]])</f>
        <v>0</v>
      </c>
      <c r="L1422" s="38">
        <f>STOCK[[#This Row],[Entradas]]-STOCK[[#This Row],[Salidas]]</f>
        <v>1</v>
      </c>
      <c r="M1422" s="37">
        <f>STOCK[[#This Row],[Precio Final]]*10%</f>
        <v>3.5</v>
      </c>
      <c r="N1422" s="37">
        <v>0</v>
      </c>
      <c r="O1422" s="37">
        <v>0</v>
      </c>
      <c r="P1422" s="37">
        <v>11.98</v>
      </c>
      <c r="Q1422" s="38">
        <v>0</v>
      </c>
      <c r="R1422" s="37">
        <v>0</v>
      </c>
      <c r="S1422" s="37">
        <v>1.65</v>
      </c>
      <c r="T1422" s="37">
        <f>STOCK[[#This Row],[Costo Unitario (USD)]]+STOCK[[#This Row],[Costo Envío (USD)]]+STOCK[[#This Row],[Comisión 10%]]</f>
        <v>17.130000000000003</v>
      </c>
      <c r="U1422" s="37">
        <f t="shared" si="4"/>
        <v>18</v>
      </c>
      <c r="V1422" s="37">
        <v>35</v>
      </c>
      <c r="W1422" s="37">
        <f>STOCK[[#This Row],[Precio Final]]-STOCK[[#This Row],[Costo total]]</f>
        <v>17.869999999999997</v>
      </c>
      <c r="X1422" s="37">
        <f>STOCK[[#This Row],[Ganancia Unitaria]]*STOCK[[#This Row],[Salidas]]</f>
        <v>0</v>
      </c>
      <c r="Y1422" s="37"/>
      <c r="Z1422" s="37"/>
      <c r="AA1422" s="37">
        <f>STOCK[[#This Row],[Costo total]]*STOCK[[#This Row],[Entradas]]</f>
        <v>17.130000000000003</v>
      </c>
      <c r="AB1422" s="37">
        <f>STOCK[[#This Row],[Stock Actual]]*STOCK[[#This Row],[Costo total]]</f>
        <v>17.130000000000003</v>
      </c>
      <c r="AC1422" s="37"/>
    </row>
    <row r="1423" spans="1:29" s="6" customFormat="1" ht="50" customHeight="1">
      <c r="A1423" s="6" t="s">
        <v>3287</v>
      </c>
      <c r="B1423" s="40"/>
      <c r="C1423" s="37" t="s">
        <v>4</v>
      </c>
      <c r="D1423" s="37" t="s">
        <v>2760</v>
      </c>
      <c r="E1423" s="37" t="s">
        <v>3214</v>
      </c>
      <c r="F1423" s="37" t="s">
        <v>241</v>
      </c>
      <c r="G1423" s="37"/>
      <c r="H1423" s="37">
        <f>STOCK[[#This Row],[Precio Final]]</f>
        <v>20</v>
      </c>
      <c r="I1423" s="102">
        <f>STOCK[[#This Row],[Precio Venta Ideal (x1.5)]]</f>
        <v>13</v>
      </c>
      <c r="J1423" s="38">
        <v>1</v>
      </c>
      <c r="K1423" s="38">
        <f>SUMIFS(VENTAS[Cantidad],VENTAS[Código del producto Vendido],STOCK[[#This Row],[Code]])</f>
        <v>0</v>
      </c>
      <c r="L1423" s="38">
        <f>STOCK[[#This Row],[Entradas]]-STOCK[[#This Row],[Salidas]]</f>
        <v>1</v>
      </c>
      <c r="M1423" s="37">
        <f>STOCK[[#This Row],[Precio Final]]*10%</f>
        <v>2</v>
      </c>
      <c r="N1423" s="37">
        <v>0</v>
      </c>
      <c r="O1423" s="37">
        <v>0</v>
      </c>
      <c r="P1423" s="37">
        <v>9.16</v>
      </c>
      <c r="Q1423" s="38">
        <v>0</v>
      </c>
      <c r="R1423" s="37">
        <v>0</v>
      </c>
      <c r="S1423" s="37">
        <v>1.65</v>
      </c>
      <c r="T1423" s="37">
        <f>STOCK[[#This Row],[Costo Unitario (USD)]]+STOCK[[#This Row],[Costo Envío (USD)]]+STOCK[[#This Row],[Comisión 10%]]</f>
        <v>12.81</v>
      </c>
      <c r="U1423" s="37">
        <f t="shared" si="4"/>
        <v>13</v>
      </c>
      <c r="V1423" s="37">
        <v>20</v>
      </c>
      <c r="W1423" s="37">
        <f>STOCK[[#This Row],[Precio Final]]-STOCK[[#This Row],[Costo total]]</f>
        <v>7.1899999999999995</v>
      </c>
      <c r="X1423" s="37">
        <f>STOCK[[#This Row],[Ganancia Unitaria]]*STOCK[[#This Row],[Salidas]]</f>
        <v>0</v>
      </c>
      <c r="Y1423" s="37"/>
      <c r="Z1423" s="37"/>
      <c r="AA1423" s="37">
        <f>STOCK[[#This Row],[Costo total]]*STOCK[[#This Row],[Entradas]]</f>
        <v>12.81</v>
      </c>
      <c r="AB1423" s="37">
        <f>STOCK[[#This Row],[Stock Actual]]*STOCK[[#This Row],[Costo total]]</f>
        <v>12.81</v>
      </c>
      <c r="AC1423" s="37"/>
    </row>
    <row r="1424" spans="1:29" s="6" customFormat="1" ht="50" customHeight="1">
      <c r="A1424" s="6" t="s">
        <v>3288</v>
      </c>
      <c r="B1424" s="40"/>
      <c r="C1424" s="37" t="s">
        <v>4</v>
      </c>
      <c r="D1424" s="37" t="s">
        <v>2760</v>
      </c>
      <c r="E1424" s="37" t="s">
        <v>3214</v>
      </c>
      <c r="F1424" s="37" t="s">
        <v>243</v>
      </c>
      <c r="G1424" s="37"/>
      <c r="H1424" s="37">
        <f>STOCK[[#This Row],[Precio Final]]</f>
        <v>20</v>
      </c>
      <c r="I1424" s="102">
        <f>STOCK[[#This Row],[Precio Venta Ideal (x1.5)]]</f>
        <v>13</v>
      </c>
      <c r="J1424" s="38">
        <v>1</v>
      </c>
      <c r="K1424" s="38">
        <f>SUMIFS(VENTAS[Cantidad],VENTAS[Código del producto Vendido],STOCK[[#This Row],[Code]])</f>
        <v>0</v>
      </c>
      <c r="L1424" s="38">
        <f>STOCK[[#This Row],[Entradas]]-STOCK[[#This Row],[Salidas]]</f>
        <v>1</v>
      </c>
      <c r="M1424" s="37">
        <f>STOCK[[#This Row],[Precio Final]]*10%</f>
        <v>2</v>
      </c>
      <c r="N1424" s="37">
        <v>0</v>
      </c>
      <c r="O1424" s="37">
        <v>0</v>
      </c>
      <c r="P1424" s="37">
        <v>9.16</v>
      </c>
      <c r="Q1424" s="38">
        <v>0</v>
      </c>
      <c r="R1424" s="37">
        <v>0</v>
      </c>
      <c r="S1424" s="37">
        <v>1.65</v>
      </c>
      <c r="T1424" s="37">
        <f>STOCK[[#This Row],[Costo Unitario (USD)]]+STOCK[[#This Row],[Costo Envío (USD)]]+STOCK[[#This Row],[Comisión 10%]]</f>
        <v>12.81</v>
      </c>
      <c r="U1424" s="37">
        <f t="shared" si="4"/>
        <v>13</v>
      </c>
      <c r="V1424" s="37">
        <v>20</v>
      </c>
      <c r="W1424" s="37">
        <f>STOCK[[#This Row],[Precio Final]]-STOCK[[#This Row],[Costo total]]</f>
        <v>7.1899999999999995</v>
      </c>
      <c r="X1424" s="37">
        <f>STOCK[[#This Row],[Ganancia Unitaria]]*STOCK[[#This Row],[Salidas]]</f>
        <v>0</v>
      </c>
      <c r="Y1424" s="37"/>
      <c r="Z1424" s="37"/>
      <c r="AA1424" s="37">
        <f>STOCK[[#This Row],[Costo total]]*STOCK[[#This Row],[Entradas]]</f>
        <v>12.81</v>
      </c>
      <c r="AB1424" s="37">
        <f>STOCK[[#This Row],[Stock Actual]]*STOCK[[#This Row],[Costo total]]</f>
        <v>12.81</v>
      </c>
      <c r="AC1424" s="37"/>
    </row>
    <row r="1425" spans="1:29" s="6" customFormat="1" ht="50" customHeight="1">
      <c r="A1425" s="6" t="s">
        <v>3289</v>
      </c>
      <c r="B1425" s="40"/>
      <c r="C1425" s="37" t="s">
        <v>4</v>
      </c>
      <c r="D1425" s="37" t="s">
        <v>2760</v>
      </c>
      <c r="E1425" s="37" t="s">
        <v>3215</v>
      </c>
      <c r="F1425" s="37" t="s">
        <v>238</v>
      </c>
      <c r="G1425" s="37"/>
      <c r="H1425" s="37">
        <f>STOCK[[#This Row],[Precio Final]]</f>
        <v>20</v>
      </c>
      <c r="I1425" s="102">
        <f>STOCK[[#This Row],[Precio Venta Ideal (x1.5)]]</f>
        <v>12</v>
      </c>
      <c r="J1425" s="38">
        <v>1</v>
      </c>
      <c r="K1425" s="38">
        <f>SUMIFS(VENTAS[Cantidad],VENTAS[Código del producto Vendido],STOCK[[#This Row],[Code]])</f>
        <v>0</v>
      </c>
      <c r="L1425" s="38">
        <f>STOCK[[#This Row],[Entradas]]-STOCK[[#This Row],[Salidas]]</f>
        <v>1</v>
      </c>
      <c r="M1425" s="37">
        <f>STOCK[[#This Row],[Precio Final]]*10%</f>
        <v>2</v>
      </c>
      <c r="N1425" s="37">
        <v>0</v>
      </c>
      <c r="O1425" s="37">
        <v>0</v>
      </c>
      <c r="P1425" s="37">
        <v>7.62</v>
      </c>
      <c r="Q1425" s="38">
        <v>0</v>
      </c>
      <c r="R1425" s="37">
        <v>0</v>
      </c>
      <c r="S1425" s="37">
        <v>1.65</v>
      </c>
      <c r="T1425" s="37">
        <f>STOCK[[#This Row],[Costo Unitario (USD)]]+STOCK[[#This Row],[Costo Envío (USD)]]+STOCK[[#This Row],[Comisión 10%]]</f>
        <v>11.27</v>
      </c>
      <c r="U1425" s="37">
        <f t="shared" si="4"/>
        <v>12</v>
      </c>
      <c r="V1425" s="37">
        <v>20</v>
      </c>
      <c r="W1425" s="37">
        <f>STOCK[[#This Row],[Precio Final]]-STOCK[[#This Row],[Costo total]]</f>
        <v>8.73</v>
      </c>
      <c r="X1425" s="37">
        <f>STOCK[[#This Row],[Ganancia Unitaria]]*STOCK[[#This Row],[Salidas]]</f>
        <v>0</v>
      </c>
      <c r="Y1425" s="37"/>
      <c r="Z1425" s="37"/>
      <c r="AA1425" s="37">
        <f>STOCK[[#This Row],[Costo total]]*STOCK[[#This Row],[Entradas]]</f>
        <v>11.27</v>
      </c>
      <c r="AB1425" s="37">
        <f>STOCK[[#This Row],[Stock Actual]]*STOCK[[#This Row],[Costo total]]</f>
        <v>11.27</v>
      </c>
      <c r="AC1425" s="37"/>
    </row>
    <row r="1426" spans="1:29" s="6" customFormat="1" ht="50" customHeight="1">
      <c r="A1426" s="6" t="s">
        <v>3290</v>
      </c>
      <c r="B1426" s="40"/>
      <c r="C1426" s="37" t="s">
        <v>4</v>
      </c>
      <c r="D1426" s="37" t="s">
        <v>2760</v>
      </c>
      <c r="E1426" s="37" t="s">
        <v>3215</v>
      </c>
      <c r="F1426" s="37" t="s">
        <v>241</v>
      </c>
      <c r="G1426" s="37"/>
      <c r="H1426" s="37">
        <f>STOCK[[#This Row],[Precio Final]]</f>
        <v>20</v>
      </c>
      <c r="I1426" s="102">
        <f>STOCK[[#This Row],[Precio Venta Ideal (x1.5)]]</f>
        <v>12</v>
      </c>
      <c r="J1426" s="38">
        <v>1</v>
      </c>
      <c r="K1426" s="38">
        <f>SUMIFS(VENTAS[Cantidad],VENTAS[Código del producto Vendido],STOCK[[#This Row],[Code]])</f>
        <v>0</v>
      </c>
      <c r="L1426" s="38">
        <f>STOCK[[#This Row],[Entradas]]-STOCK[[#This Row],[Salidas]]</f>
        <v>1</v>
      </c>
      <c r="M1426" s="37">
        <f>STOCK[[#This Row],[Precio Final]]*10%</f>
        <v>2</v>
      </c>
      <c r="N1426" s="37">
        <v>0</v>
      </c>
      <c r="O1426" s="37">
        <v>0</v>
      </c>
      <c r="P1426" s="37">
        <v>7.62</v>
      </c>
      <c r="Q1426" s="38">
        <v>0</v>
      </c>
      <c r="R1426" s="37">
        <v>0</v>
      </c>
      <c r="S1426" s="37">
        <v>1.65</v>
      </c>
      <c r="T1426" s="37">
        <f>STOCK[[#This Row],[Costo Unitario (USD)]]+STOCK[[#This Row],[Costo Envío (USD)]]+STOCK[[#This Row],[Comisión 10%]]</f>
        <v>11.27</v>
      </c>
      <c r="U1426" s="37">
        <f t="shared" si="4"/>
        <v>12</v>
      </c>
      <c r="V1426" s="37">
        <v>20</v>
      </c>
      <c r="W1426" s="37">
        <f>STOCK[[#This Row],[Precio Final]]-STOCK[[#This Row],[Costo total]]</f>
        <v>8.73</v>
      </c>
      <c r="X1426" s="37">
        <f>STOCK[[#This Row],[Ganancia Unitaria]]*STOCK[[#This Row],[Salidas]]</f>
        <v>0</v>
      </c>
      <c r="Y1426" s="37"/>
      <c r="Z1426" s="37"/>
      <c r="AA1426" s="37">
        <f>STOCK[[#This Row],[Costo total]]*STOCK[[#This Row],[Entradas]]</f>
        <v>11.27</v>
      </c>
      <c r="AB1426" s="37">
        <f>STOCK[[#This Row],[Stock Actual]]*STOCK[[#This Row],[Costo total]]</f>
        <v>11.27</v>
      </c>
      <c r="AC1426" s="37"/>
    </row>
    <row r="1427" spans="1:29" s="6" customFormat="1" ht="50" customHeight="1">
      <c r="A1427" s="6" t="s">
        <v>3291</v>
      </c>
      <c r="B1427" s="40"/>
      <c r="C1427" s="37" t="s">
        <v>4</v>
      </c>
      <c r="D1427" s="37" t="s">
        <v>2760</v>
      </c>
      <c r="E1427" s="37" t="s">
        <v>3215</v>
      </c>
      <c r="F1427" s="37" t="s">
        <v>243</v>
      </c>
      <c r="G1427" s="37"/>
      <c r="H1427" s="37">
        <f>STOCK[[#This Row],[Precio Final]]</f>
        <v>20</v>
      </c>
      <c r="I1427" s="102">
        <f>STOCK[[#This Row],[Precio Venta Ideal (x1.5)]]</f>
        <v>12</v>
      </c>
      <c r="J1427" s="38">
        <v>1</v>
      </c>
      <c r="K1427" s="38">
        <f>SUMIFS(VENTAS[Cantidad],VENTAS[Código del producto Vendido],STOCK[[#This Row],[Code]])</f>
        <v>0</v>
      </c>
      <c r="L1427" s="38">
        <f>STOCK[[#This Row],[Entradas]]-STOCK[[#This Row],[Salidas]]</f>
        <v>1</v>
      </c>
      <c r="M1427" s="37">
        <f>STOCK[[#This Row],[Precio Final]]*10%</f>
        <v>2</v>
      </c>
      <c r="N1427" s="37">
        <v>0</v>
      </c>
      <c r="O1427" s="37">
        <v>0</v>
      </c>
      <c r="P1427" s="37">
        <v>7.62</v>
      </c>
      <c r="Q1427" s="38">
        <v>0</v>
      </c>
      <c r="R1427" s="37">
        <v>0</v>
      </c>
      <c r="S1427" s="37">
        <v>1.65</v>
      </c>
      <c r="T1427" s="37">
        <f>STOCK[[#This Row],[Costo Unitario (USD)]]+STOCK[[#This Row],[Costo Envío (USD)]]+STOCK[[#This Row],[Comisión 10%]]</f>
        <v>11.27</v>
      </c>
      <c r="U1427" s="37">
        <f t="shared" si="4"/>
        <v>12</v>
      </c>
      <c r="V1427" s="37">
        <v>20</v>
      </c>
      <c r="W1427" s="37">
        <f>STOCK[[#This Row],[Precio Final]]-STOCK[[#This Row],[Costo total]]</f>
        <v>8.73</v>
      </c>
      <c r="X1427" s="37">
        <f>STOCK[[#This Row],[Ganancia Unitaria]]*STOCK[[#This Row],[Salidas]]</f>
        <v>0</v>
      </c>
      <c r="Y1427" s="37"/>
      <c r="Z1427" s="37"/>
      <c r="AA1427" s="37">
        <f>STOCK[[#This Row],[Costo total]]*STOCK[[#This Row],[Entradas]]</f>
        <v>11.27</v>
      </c>
      <c r="AB1427" s="37">
        <f>STOCK[[#This Row],[Stock Actual]]*STOCK[[#This Row],[Costo total]]</f>
        <v>11.27</v>
      </c>
      <c r="AC1427" s="37"/>
    </row>
    <row r="1428" spans="1:29" s="6" customFormat="1" ht="50" customHeight="1">
      <c r="A1428" s="6" t="s">
        <v>3292</v>
      </c>
      <c r="B1428" s="40"/>
      <c r="C1428" s="37" t="s">
        <v>4</v>
      </c>
      <c r="D1428" s="37" t="s">
        <v>2760</v>
      </c>
      <c r="E1428" s="37" t="s">
        <v>3215</v>
      </c>
      <c r="F1428" s="37" t="s">
        <v>244</v>
      </c>
      <c r="G1428" s="37"/>
      <c r="H1428" s="37">
        <f>STOCK[[#This Row],[Precio Final]]</f>
        <v>20</v>
      </c>
      <c r="I1428" s="102">
        <f>STOCK[[#This Row],[Precio Venta Ideal (x1.5)]]</f>
        <v>12</v>
      </c>
      <c r="J1428" s="38">
        <v>1</v>
      </c>
      <c r="K1428" s="38">
        <f>SUMIFS(VENTAS[Cantidad],VENTAS[Código del producto Vendido],STOCK[[#This Row],[Code]])</f>
        <v>0</v>
      </c>
      <c r="L1428" s="38">
        <f>STOCK[[#This Row],[Entradas]]-STOCK[[#This Row],[Salidas]]</f>
        <v>1</v>
      </c>
      <c r="M1428" s="37">
        <f>STOCK[[#This Row],[Precio Final]]*10%</f>
        <v>2</v>
      </c>
      <c r="N1428" s="37">
        <v>0</v>
      </c>
      <c r="O1428" s="37">
        <v>0</v>
      </c>
      <c r="P1428" s="37">
        <v>7.62</v>
      </c>
      <c r="Q1428" s="38">
        <v>0</v>
      </c>
      <c r="R1428" s="37">
        <v>0</v>
      </c>
      <c r="S1428" s="37">
        <v>1.65</v>
      </c>
      <c r="T1428" s="37">
        <f>STOCK[[#This Row],[Costo Unitario (USD)]]+STOCK[[#This Row],[Costo Envío (USD)]]+STOCK[[#This Row],[Comisión 10%]]</f>
        <v>11.27</v>
      </c>
      <c r="U1428" s="37">
        <f t="shared" si="4"/>
        <v>12</v>
      </c>
      <c r="V1428" s="37">
        <v>20</v>
      </c>
      <c r="W1428" s="37">
        <f>STOCK[[#This Row],[Precio Final]]-STOCK[[#This Row],[Costo total]]</f>
        <v>8.73</v>
      </c>
      <c r="X1428" s="37">
        <f>STOCK[[#This Row],[Ganancia Unitaria]]*STOCK[[#This Row],[Salidas]]</f>
        <v>0</v>
      </c>
      <c r="Y1428" s="37"/>
      <c r="Z1428" s="37"/>
      <c r="AA1428" s="37">
        <f>STOCK[[#This Row],[Costo total]]*STOCK[[#This Row],[Entradas]]</f>
        <v>11.27</v>
      </c>
      <c r="AB1428" s="37">
        <f>STOCK[[#This Row],[Stock Actual]]*STOCK[[#This Row],[Costo total]]</f>
        <v>11.27</v>
      </c>
      <c r="AC1428" s="37"/>
    </row>
    <row r="1429" spans="1:29" s="6" customFormat="1" ht="50" customHeight="1">
      <c r="A1429" s="6" t="s">
        <v>3293</v>
      </c>
      <c r="B1429" s="40"/>
      <c r="C1429" s="37" t="s">
        <v>4</v>
      </c>
      <c r="D1429" s="37" t="s">
        <v>3391</v>
      </c>
      <c r="E1429" s="37" t="s">
        <v>3216</v>
      </c>
      <c r="F1429" s="37" t="s">
        <v>241</v>
      </c>
      <c r="G1429" s="37"/>
      <c r="H1429" s="37">
        <f>STOCK[[#This Row],[Precio Final]]</f>
        <v>15</v>
      </c>
      <c r="I1429" s="102">
        <f>STOCK[[#This Row],[Precio Venta Ideal (x1.5)]]</f>
        <v>8</v>
      </c>
      <c r="J1429" s="38">
        <v>2</v>
      </c>
      <c r="K1429" s="38">
        <f>SUMIFS(VENTAS[Cantidad],VENTAS[Código del producto Vendido],STOCK[[#This Row],[Code]])</f>
        <v>0</v>
      </c>
      <c r="L1429" s="38">
        <f>STOCK[[#This Row],[Entradas]]-STOCK[[#This Row],[Salidas]]</f>
        <v>2</v>
      </c>
      <c r="M1429" s="37">
        <f>STOCK[[#This Row],[Precio Final]]*10%</f>
        <v>1.5</v>
      </c>
      <c r="N1429" s="37">
        <v>0</v>
      </c>
      <c r="O1429" s="37">
        <v>0</v>
      </c>
      <c r="P1429" s="37">
        <v>4.7300000000000004</v>
      </c>
      <c r="Q1429" s="38">
        <v>0</v>
      </c>
      <c r="R1429" s="37">
        <v>0</v>
      </c>
      <c r="S1429" s="37">
        <v>1.65</v>
      </c>
      <c r="T1429" s="37">
        <f>STOCK[[#This Row],[Costo Unitario (USD)]]+STOCK[[#This Row],[Costo Envío (USD)]]+STOCK[[#This Row],[Comisión 10%]]</f>
        <v>7.8800000000000008</v>
      </c>
      <c r="U1429" s="37">
        <f t="shared" si="4"/>
        <v>8</v>
      </c>
      <c r="V1429" s="37">
        <v>15</v>
      </c>
      <c r="W1429" s="37">
        <f>STOCK[[#This Row],[Precio Final]]-STOCK[[#This Row],[Costo total]]</f>
        <v>7.1199999999999992</v>
      </c>
      <c r="X1429" s="37">
        <f>STOCK[[#This Row],[Ganancia Unitaria]]*STOCK[[#This Row],[Salidas]]</f>
        <v>0</v>
      </c>
      <c r="Y1429" s="37"/>
      <c r="Z1429" s="37"/>
      <c r="AA1429" s="37">
        <f>STOCK[[#This Row],[Costo total]]*STOCK[[#This Row],[Entradas]]</f>
        <v>15.760000000000002</v>
      </c>
      <c r="AB1429" s="37">
        <f>STOCK[[#This Row],[Stock Actual]]*STOCK[[#This Row],[Costo total]]</f>
        <v>15.760000000000002</v>
      </c>
      <c r="AC1429" s="37"/>
    </row>
    <row r="1430" spans="1:29" s="6" customFormat="1" ht="50" customHeight="1">
      <c r="A1430" s="6" t="s">
        <v>3294</v>
      </c>
      <c r="B1430" s="40"/>
      <c r="C1430" s="37" t="s">
        <v>4</v>
      </c>
      <c r="D1430" s="37" t="s">
        <v>3391</v>
      </c>
      <c r="E1430" s="37" t="s">
        <v>3216</v>
      </c>
      <c r="F1430" s="37" t="s">
        <v>243</v>
      </c>
      <c r="G1430" s="37"/>
      <c r="H1430" s="37">
        <f>STOCK[[#This Row],[Precio Final]]</f>
        <v>15</v>
      </c>
      <c r="I1430" s="102">
        <f>STOCK[[#This Row],[Precio Venta Ideal (x1.5)]]</f>
        <v>8</v>
      </c>
      <c r="J1430" s="38">
        <v>2</v>
      </c>
      <c r="K1430" s="38">
        <f>SUMIFS(VENTAS[Cantidad],VENTAS[Código del producto Vendido],STOCK[[#This Row],[Code]])</f>
        <v>0</v>
      </c>
      <c r="L1430" s="38">
        <f>STOCK[[#This Row],[Entradas]]-STOCK[[#This Row],[Salidas]]</f>
        <v>2</v>
      </c>
      <c r="M1430" s="37">
        <f>STOCK[[#This Row],[Precio Final]]*10%</f>
        <v>1.5</v>
      </c>
      <c r="N1430" s="37">
        <v>0</v>
      </c>
      <c r="O1430" s="37">
        <v>0</v>
      </c>
      <c r="P1430" s="37">
        <v>4.7300000000000004</v>
      </c>
      <c r="Q1430" s="38">
        <v>0</v>
      </c>
      <c r="R1430" s="37">
        <v>0</v>
      </c>
      <c r="S1430" s="37">
        <v>1.65</v>
      </c>
      <c r="T1430" s="37">
        <f>STOCK[[#This Row],[Costo Unitario (USD)]]+STOCK[[#This Row],[Costo Envío (USD)]]+STOCK[[#This Row],[Comisión 10%]]</f>
        <v>7.8800000000000008</v>
      </c>
      <c r="U1430" s="37">
        <f t="shared" si="4"/>
        <v>8</v>
      </c>
      <c r="V1430" s="37">
        <v>15</v>
      </c>
      <c r="W1430" s="37">
        <f>STOCK[[#This Row],[Precio Final]]-STOCK[[#This Row],[Costo total]]</f>
        <v>7.1199999999999992</v>
      </c>
      <c r="X1430" s="37">
        <f>STOCK[[#This Row],[Ganancia Unitaria]]*STOCK[[#This Row],[Salidas]]</f>
        <v>0</v>
      </c>
      <c r="Y1430" s="37"/>
      <c r="Z1430" s="37"/>
      <c r="AA1430" s="37">
        <f>STOCK[[#This Row],[Costo total]]*STOCK[[#This Row],[Entradas]]</f>
        <v>15.760000000000002</v>
      </c>
      <c r="AB1430" s="37">
        <f>STOCK[[#This Row],[Stock Actual]]*STOCK[[#This Row],[Costo total]]</f>
        <v>15.760000000000002</v>
      </c>
      <c r="AC1430" s="37"/>
    </row>
    <row r="1431" spans="1:29" s="6" customFormat="1" ht="50" customHeight="1">
      <c r="A1431" s="6" t="s">
        <v>3295</v>
      </c>
      <c r="B1431" s="40"/>
      <c r="C1431" s="37" t="s">
        <v>4</v>
      </c>
      <c r="D1431" s="37" t="s">
        <v>3391</v>
      </c>
      <c r="E1431" s="37" t="s">
        <v>3216</v>
      </c>
      <c r="F1431" s="37" t="s">
        <v>244</v>
      </c>
      <c r="G1431" s="37"/>
      <c r="H1431" s="37">
        <f>STOCK[[#This Row],[Precio Final]]</f>
        <v>15</v>
      </c>
      <c r="I1431" s="102">
        <f>STOCK[[#This Row],[Precio Venta Ideal (x1.5)]]</f>
        <v>8</v>
      </c>
      <c r="J1431" s="38">
        <v>2</v>
      </c>
      <c r="K1431" s="38">
        <f>SUMIFS(VENTAS[Cantidad],VENTAS[Código del producto Vendido],STOCK[[#This Row],[Code]])</f>
        <v>0</v>
      </c>
      <c r="L1431" s="38">
        <f>STOCK[[#This Row],[Entradas]]-STOCK[[#This Row],[Salidas]]</f>
        <v>2</v>
      </c>
      <c r="M1431" s="37">
        <f>STOCK[[#This Row],[Precio Final]]*10%</f>
        <v>1.5</v>
      </c>
      <c r="N1431" s="37">
        <v>0</v>
      </c>
      <c r="O1431" s="37">
        <v>0</v>
      </c>
      <c r="P1431" s="37">
        <v>4.7300000000000004</v>
      </c>
      <c r="Q1431" s="38">
        <v>0</v>
      </c>
      <c r="R1431" s="37">
        <v>0</v>
      </c>
      <c r="S1431" s="37">
        <v>1.65</v>
      </c>
      <c r="T1431" s="37">
        <f>STOCK[[#This Row],[Costo Unitario (USD)]]+STOCK[[#This Row],[Costo Envío (USD)]]+STOCK[[#This Row],[Comisión 10%]]</f>
        <v>7.8800000000000008</v>
      </c>
      <c r="U1431" s="37">
        <f t="shared" si="4"/>
        <v>8</v>
      </c>
      <c r="V1431" s="37">
        <v>15</v>
      </c>
      <c r="W1431" s="37">
        <f>STOCK[[#This Row],[Precio Final]]-STOCK[[#This Row],[Costo total]]</f>
        <v>7.1199999999999992</v>
      </c>
      <c r="X1431" s="37">
        <f>STOCK[[#This Row],[Ganancia Unitaria]]*STOCK[[#This Row],[Salidas]]</f>
        <v>0</v>
      </c>
      <c r="Y1431" s="37"/>
      <c r="Z1431" s="37"/>
      <c r="AA1431" s="37">
        <f>STOCK[[#This Row],[Costo total]]*STOCK[[#This Row],[Entradas]]</f>
        <v>15.760000000000002</v>
      </c>
      <c r="AB1431" s="37">
        <f>STOCK[[#This Row],[Stock Actual]]*STOCK[[#This Row],[Costo total]]</f>
        <v>15.760000000000002</v>
      </c>
      <c r="AC1431" s="37"/>
    </row>
    <row r="1432" spans="1:29" s="6" customFormat="1" ht="50" customHeight="1">
      <c r="A1432" s="6" t="s">
        <v>3296</v>
      </c>
      <c r="B1432" s="40"/>
      <c r="C1432" s="37" t="s">
        <v>4</v>
      </c>
      <c r="D1432" s="37" t="s">
        <v>3391</v>
      </c>
      <c r="E1432" s="37" t="s">
        <v>3217</v>
      </c>
      <c r="F1432" s="37" t="s">
        <v>238</v>
      </c>
      <c r="G1432" s="37"/>
      <c r="H1432" s="37">
        <f>STOCK[[#This Row],[Precio Final]]</f>
        <v>15</v>
      </c>
      <c r="I1432" s="102">
        <f>STOCK[[#This Row],[Precio Venta Ideal (x1.5)]]</f>
        <v>10</v>
      </c>
      <c r="J1432" s="38">
        <v>2</v>
      </c>
      <c r="K1432" s="38">
        <f>SUMIFS(VENTAS[Cantidad],VENTAS[Código del producto Vendido],STOCK[[#This Row],[Code]])</f>
        <v>0</v>
      </c>
      <c r="L1432" s="38">
        <f>STOCK[[#This Row],[Entradas]]-STOCK[[#This Row],[Salidas]]</f>
        <v>2</v>
      </c>
      <c r="M1432" s="37">
        <f>STOCK[[#This Row],[Precio Final]]*10%</f>
        <v>1.5</v>
      </c>
      <c r="N1432" s="37">
        <v>0</v>
      </c>
      <c r="O1432" s="37">
        <v>0</v>
      </c>
      <c r="P1432" s="37">
        <v>6.49</v>
      </c>
      <c r="Q1432" s="38">
        <v>0</v>
      </c>
      <c r="R1432" s="37">
        <v>0</v>
      </c>
      <c r="S1432" s="37">
        <v>1.65</v>
      </c>
      <c r="T1432" s="37">
        <f>STOCK[[#This Row],[Costo Unitario (USD)]]+STOCK[[#This Row],[Costo Envío (USD)]]+STOCK[[#This Row],[Comisión 10%]]</f>
        <v>9.64</v>
      </c>
      <c r="U1432" s="37">
        <f t="shared" si="4"/>
        <v>10</v>
      </c>
      <c r="V1432" s="103">
        <v>15</v>
      </c>
      <c r="W1432" s="37">
        <f>STOCK[[#This Row],[Precio Final]]-STOCK[[#This Row],[Costo total]]</f>
        <v>5.3599999999999994</v>
      </c>
      <c r="X1432" s="37">
        <f>STOCK[[#This Row],[Ganancia Unitaria]]*STOCK[[#This Row],[Salidas]]</f>
        <v>0</v>
      </c>
      <c r="Y1432" s="37"/>
      <c r="Z1432" s="37"/>
      <c r="AA1432" s="37">
        <f>STOCK[[#This Row],[Costo total]]*STOCK[[#This Row],[Entradas]]</f>
        <v>19.28</v>
      </c>
      <c r="AB1432" s="37">
        <f>STOCK[[#This Row],[Stock Actual]]*STOCK[[#This Row],[Costo total]]</f>
        <v>19.28</v>
      </c>
      <c r="AC1432" s="37"/>
    </row>
    <row r="1433" spans="1:29" s="6" customFormat="1" ht="50" customHeight="1">
      <c r="A1433" s="6" t="s">
        <v>3297</v>
      </c>
      <c r="B1433" s="40"/>
      <c r="C1433" s="37" t="s">
        <v>4</v>
      </c>
      <c r="D1433" s="37" t="s">
        <v>3391</v>
      </c>
      <c r="E1433" s="37" t="s">
        <v>3217</v>
      </c>
      <c r="F1433" s="37" t="s">
        <v>241</v>
      </c>
      <c r="G1433" s="37"/>
      <c r="H1433" s="37">
        <f>STOCK[[#This Row],[Precio Final]]</f>
        <v>15</v>
      </c>
      <c r="I1433" s="102">
        <f>STOCK[[#This Row],[Precio Venta Ideal (x1.5)]]</f>
        <v>10</v>
      </c>
      <c r="J1433" s="38">
        <v>2</v>
      </c>
      <c r="K1433" s="38">
        <f>SUMIFS(VENTAS[Cantidad],VENTAS[Código del producto Vendido],STOCK[[#This Row],[Code]])</f>
        <v>0</v>
      </c>
      <c r="L1433" s="38">
        <f>STOCK[[#This Row],[Entradas]]-STOCK[[#This Row],[Salidas]]</f>
        <v>2</v>
      </c>
      <c r="M1433" s="37">
        <f>STOCK[[#This Row],[Precio Final]]*10%</f>
        <v>1.5</v>
      </c>
      <c r="N1433" s="37">
        <v>0</v>
      </c>
      <c r="O1433" s="37">
        <v>0</v>
      </c>
      <c r="P1433" s="37">
        <v>6.5</v>
      </c>
      <c r="Q1433" s="38">
        <v>0</v>
      </c>
      <c r="R1433" s="37">
        <v>0</v>
      </c>
      <c r="S1433" s="37">
        <v>1.65</v>
      </c>
      <c r="T1433" s="37">
        <f>STOCK[[#This Row],[Costo Unitario (USD)]]+STOCK[[#This Row],[Costo Envío (USD)]]+STOCK[[#This Row],[Comisión 10%]]</f>
        <v>9.65</v>
      </c>
      <c r="U1433" s="37">
        <f t="shared" si="4"/>
        <v>10</v>
      </c>
      <c r="V1433" s="37">
        <v>15</v>
      </c>
      <c r="W1433" s="37">
        <f>STOCK[[#This Row],[Precio Final]]-STOCK[[#This Row],[Costo total]]</f>
        <v>5.35</v>
      </c>
      <c r="X1433" s="37">
        <f>STOCK[[#This Row],[Ganancia Unitaria]]*STOCK[[#This Row],[Salidas]]</f>
        <v>0</v>
      </c>
      <c r="Y1433" s="37"/>
      <c r="Z1433" s="37"/>
      <c r="AA1433" s="37">
        <f>STOCK[[#This Row],[Costo total]]*STOCK[[#This Row],[Entradas]]</f>
        <v>19.3</v>
      </c>
      <c r="AB1433" s="37">
        <f>STOCK[[#This Row],[Stock Actual]]*STOCK[[#This Row],[Costo total]]</f>
        <v>19.3</v>
      </c>
      <c r="AC1433" s="37"/>
    </row>
    <row r="1434" spans="1:29" s="6" customFormat="1" ht="50" customHeight="1">
      <c r="A1434" s="6" t="s">
        <v>3298</v>
      </c>
      <c r="B1434" s="40"/>
      <c r="C1434" s="37" t="s">
        <v>4</v>
      </c>
      <c r="D1434" s="37" t="s">
        <v>3391</v>
      </c>
      <c r="E1434" s="37" t="s">
        <v>3217</v>
      </c>
      <c r="F1434" s="37" t="s">
        <v>243</v>
      </c>
      <c r="G1434" s="37"/>
      <c r="H1434" s="37">
        <f>STOCK[[#This Row],[Precio Final]]</f>
        <v>15</v>
      </c>
      <c r="I1434" s="102">
        <f>STOCK[[#This Row],[Precio Venta Ideal (x1.5)]]</f>
        <v>10</v>
      </c>
      <c r="J1434" s="38">
        <v>2</v>
      </c>
      <c r="K1434" s="38">
        <f>SUMIFS(VENTAS[Cantidad],VENTAS[Código del producto Vendido],STOCK[[#This Row],[Code]])</f>
        <v>0</v>
      </c>
      <c r="L1434" s="38">
        <f>STOCK[[#This Row],[Entradas]]-STOCK[[#This Row],[Salidas]]</f>
        <v>2</v>
      </c>
      <c r="M1434" s="37">
        <f>STOCK[[#This Row],[Precio Final]]*10%</f>
        <v>1.5</v>
      </c>
      <c r="N1434" s="37">
        <v>0</v>
      </c>
      <c r="O1434" s="37">
        <v>0</v>
      </c>
      <c r="P1434" s="37">
        <v>6.49</v>
      </c>
      <c r="Q1434" s="38">
        <v>0</v>
      </c>
      <c r="R1434" s="37">
        <v>0</v>
      </c>
      <c r="S1434" s="37">
        <v>1.65</v>
      </c>
      <c r="T1434" s="37">
        <f>STOCK[[#This Row],[Costo Unitario (USD)]]+STOCK[[#This Row],[Costo Envío (USD)]]+STOCK[[#This Row],[Comisión 10%]]</f>
        <v>9.64</v>
      </c>
      <c r="U1434" s="37">
        <f t="shared" si="4"/>
        <v>10</v>
      </c>
      <c r="V1434" s="37">
        <v>15</v>
      </c>
      <c r="W1434" s="37">
        <f>STOCK[[#This Row],[Precio Final]]-STOCK[[#This Row],[Costo total]]</f>
        <v>5.3599999999999994</v>
      </c>
      <c r="X1434" s="37">
        <f>STOCK[[#This Row],[Ganancia Unitaria]]*STOCK[[#This Row],[Salidas]]</f>
        <v>0</v>
      </c>
      <c r="Y1434" s="37"/>
      <c r="Z1434" s="37"/>
      <c r="AA1434" s="37">
        <f>STOCK[[#This Row],[Costo total]]*STOCK[[#This Row],[Entradas]]</f>
        <v>19.28</v>
      </c>
      <c r="AB1434" s="37">
        <f>STOCK[[#This Row],[Stock Actual]]*STOCK[[#This Row],[Costo total]]</f>
        <v>19.28</v>
      </c>
      <c r="AC1434" s="37"/>
    </row>
    <row r="1435" spans="1:29" s="6" customFormat="1" ht="50" customHeight="1">
      <c r="A1435" s="6" t="s">
        <v>3299</v>
      </c>
      <c r="B1435" s="40"/>
      <c r="C1435" s="37" t="s">
        <v>4</v>
      </c>
      <c r="D1435" s="37" t="s">
        <v>3391</v>
      </c>
      <c r="E1435" s="37" t="s">
        <v>3217</v>
      </c>
      <c r="F1435" s="37" t="s">
        <v>244</v>
      </c>
      <c r="G1435" s="37"/>
      <c r="H1435" s="37">
        <f>STOCK[[#This Row],[Precio Final]]</f>
        <v>15</v>
      </c>
      <c r="I1435" s="102">
        <f>STOCK[[#This Row],[Precio Venta Ideal (x1.5)]]</f>
        <v>10</v>
      </c>
      <c r="J1435" s="38">
        <v>2</v>
      </c>
      <c r="K1435" s="38">
        <f>SUMIFS(VENTAS[Cantidad],VENTAS[Código del producto Vendido],STOCK[[#This Row],[Code]])</f>
        <v>0</v>
      </c>
      <c r="L1435" s="38">
        <f>STOCK[[#This Row],[Entradas]]-STOCK[[#This Row],[Salidas]]</f>
        <v>2</v>
      </c>
      <c r="M1435" s="37">
        <f>STOCK[[#This Row],[Precio Final]]*10%</f>
        <v>1.5</v>
      </c>
      <c r="N1435" s="37">
        <v>0</v>
      </c>
      <c r="O1435" s="37">
        <v>0</v>
      </c>
      <c r="P1435" s="37">
        <v>6.5</v>
      </c>
      <c r="Q1435" s="38">
        <v>0</v>
      </c>
      <c r="R1435" s="37">
        <v>0</v>
      </c>
      <c r="S1435" s="37">
        <v>1.65</v>
      </c>
      <c r="T1435" s="37">
        <f>STOCK[[#This Row],[Costo Unitario (USD)]]+STOCK[[#This Row],[Costo Envío (USD)]]+STOCK[[#This Row],[Comisión 10%]]</f>
        <v>9.65</v>
      </c>
      <c r="U1435" s="37">
        <f t="shared" si="4"/>
        <v>10</v>
      </c>
      <c r="V1435" s="37">
        <v>15</v>
      </c>
      <c r="W1435" s="37">
        <f>STOCK[[#This Row],[Precio Final]]-STOCK[[#This Row],[Costo total]]</f>
        <v>5.35</v>
      </c>
      <c r="X1435" s="37">
        <f>STOCK[[#This Row],[Ganancia Unitaria]]*STOCK[[#This Row],[Salidas]]</f>
        <v>0</v>
      </c>
      <c r="Y1435" s="37"/>
      <c r="Z1435" s="37"/>
      <c r="AA1435" s="37">
        <f>STOCK[[#This Row],[Costo total]]*STOCK[[#This Row],[Entradas]]</f>
        <v>19.3</v>
      </c>
      <c r="AB1435" s="37">
        <f>STOCK[[#This Row],[Stock Actual]]*STOCK[[#This Row],[Costo total]]</f>
        <v>19.3</v>
      </c>
      <c r="AC1435" s="37"/>
    </row>
    <row r="1436" spans="1:29" s="6" customFormat="1" ht="50" customHeight="1">
      <c r="A1436" s="6" t="s">
        <v>3300</v>
      </c>
      <c r="B1436" s="40"/>
      <c r="C1436" s="37" t="s">
        <v>4</v>
      </c>
      <c r="D1436" s="37" t="s">
        <v>3391</v>
      </c>
      <c r="E1436" s="37" t="s">
        <v>3218</v>
      </c>
      <c r="F1436" s="37" t="s">
        <v>239</v>
      </c>
      <c r="G1436" s="37"/>
      <c r="H1436" s="37">
        <f>STOCK[[#This Row],[Precio Final]]</f>
        <v>15</v>
      </c>
      <c r="I1436" s="102">
        <f>STOCK[[#This Row],[Precio Venta Ideal (x1.5)]]</f>
        <v>8</v>
      </c>
      <c r="J1436" s="38">
        <v>2</v>
      </c>
      <c r="K1436" s="38">
        <f>SUMIFS(VENTAS[Cantidad],VENTAS[Código del producto Vendido],STOCK[[#This Row],[Code]])</f>
        <v>0</v>
      </c>
      <c r="L1436" s="38">
        <f>STOCK[[#This Row],[Entradas]]-STOCK[[#This Row],[Salidas]]</f>
        <v>2</v>
      </c>
      <c r="M1436" s="37">
        <f>STOCK[[#This Row],[Precio Final]]*10%</f>
        <v>1.5</v>
      </c>
      <c r="N1436" s="37">
        <v>0</v>
      </c>
      <c r="O1436" s="37">
        <v>0</v>
      </c>
      <c r="P1436" s="37">
        <v>4.3899999999999997</v>
      </c>
      <c r="Q1436" s="38">
        <v>0</v>
      </c>
      <c r="R1436" s="37">
        <v>0</v>
      </c>
      <c r="S1436" s="37">
        <v>1.65</v>
      </c>
      <c r="T1436" s="37">
        <f>STOCK[[#This Row],[Costo Unitario (USD)]]+STOCK[[#This Row],[Costo Envío (USD)]]+STOCK[[#This Row],[Comisión 10%]]</f>
        <v>7.5399999999999991</v>
      </c>
      <c r="U1436" s="37">
        <f t="shared" si="4"/>
        <v>8</v>
      </c>
      <c r="V1436" s="37">
        <v>15</v>
      </c>
      <c r="W1436" s="37">
        <f>STOCK[[#This Row],[Precio Final]]-STOCK[[#This Row],[Costo total]]</f>
        <v>7.4600000000000009</v>
      </c>
      <c r="X1436" s="37">
        <f>STOCK[[#This Row],[Ganancia Unitaria]]*STOCK[[#This Row],[Salidas]]</f>
        <v>0</v>
      </c>
      <c r="Y1436" s="37"/>
      <c r="Z1436" s="37"/>
      <c r="AA1436" s="37">
        <f>STOCK[[#This Row],[Costo total]]*STOCK[[#This Row],[Entradas]]</f>
        <v>15.079999999999998</v>
      </c>
      <c r="AB1436" s="37">
        <f>STOCK[[#This Row],[Stock Actual]]*STOCK[[#This Row],[Costo total]]</f>
        <v>15.079999999999998</v>
      </c>
      <c r="AC1436" s="37"/>
    </row>
    <row r="1437" spans="1:29" s="6" customFormat="1" ht="50" customHeight="1">
      <c r="A1437" s="6" t="s">
        <v>3301</v>
      </c>
      <c r="B1437" s="40"/>
      <c r="C1437" s="37" t="s">
        <v>4</v>
      </c>
      <c r="D1437" s="37" t="s">
        <v>3391</v>
      </c>
      <c r="E1437" s="37" t="s">
        <v>3220</v>
      </c>
      <c r="F1437" s="37" t="s">
        <v>239</v>
      </c>
      <c r="G1437" s="37"/>
      <c r="H1437" s="37">
        <f>STOCK[[#This Row],[Precio Final]]</f>
        <v>15</v>
      </c>
      <c r="I1437" s="102">
        <f>STOCK[[#This Row],[Precio Venta Ideal (x1.5)]]</f>
        <v>9</v>
      </c>
      <c r="J1437" s="38">
        <v>2</v>
      </c>
      <c r="K1437" s="38">
        <f>SUMIFS(VENTAS[Cantidad],VENTAS[Código del producto Vendido],STOCK[[#This Row],[Code]])</f>
        <v>0</v>
      </c>
      <c r="L1437" s="38">
        <f>STOCK[[#This Row],[Entradas]]-STOCK[[#This Row],[Salidas]]</f>
        <v>2</v>
      </c>
      <c r="M1437" s="37">
        <f>STOCK[[#This Row],[Precio Final]]*10%</f>
        <v>1.5</v>
      </c>
      <c r="N1437" s="37">
        <v>0</v>
      </c>
      <c r="O1437" s="37">
        <v>0</v>
      </c>
      <c r="P1437" s="37">
        <v>4.9400000000000004</v>
      </c>
      <c r="Q1437" s="38">
        <v>0</v>
      </c>
      <c r="R1437" s="37">
        <v>0</v>
      </c>
      <c r="S1437" s="37">
        <v>1.65</v>
      </c>
      <c r="T1437" s="37">
        <f>STOCK[[#This Row],[Costo Unitario (USD)]]+STOCK[[#This Row],[Costo Envío (USD)]]+STOCK[[#This Row],[Comisión 10%]]</f>
        <v>8.09</v>
      </c>
      <c r="U1437" s="37">
        <f t="shared" si="4"/>
        <v>9</v>
      </c>
      <c r="V1437" s="37">
        <v>15</v>
      </c>
      <c r="W1437" s="37">
        <f>STOCK[[#This Row],[Precio Final]]-STOCK[[#This Row],[Costo total]]</f>
        <v>6.91</v>
      </c>
      <c r="X1437" s="37">
        <f>STOCK[[#This Row],[Ganancia Unitaria]]*STOCK[[#This Row],[Salidas]]</f>
        <v>0</v>
      </c>
      <c r="Y1437" s="37"/>
      <c r="Z1437" s="37"/>
      <c r="AA1437" s="37">
        <f>STOCK[[#This Row],[Costo total]]*STOCK[[#This Row],[Entradas]]</f>
        <v>16.18</v>
      </c>
      <c r="AB1437" s="37">
        <f>STOCK[[#This Row],[Stock Actual]]*STOCK[[#This Row],[Costo total]]</f>
        <v>16.18</v>
      </c>
      <c r="AC1437" s="37"/>
    </row>
    <row r="1438" spans="1:29" s="6" customFormat="1" ht="50" customHeight="1">
      <c r="A1438" s="6" t="s">
        <v>3302</v>
      </c>
      <c r="B1438" s="40"/>
      <c r="C1438" s="37" t="s">
        <v>4</v>
      </c>
      <c r="D1438" s="37" t="s">
        <v>3391</v>
      </c>
      <c r="E1438" s="37" t="s">
        <v>3219</v>
      </c>
      <c r="F1438" s="37" t="s">
        <v>239</v>
      </c>
      <c r="G1438" s="37"/>
      <c r="H1438" s="37">
        <f>STOCK[[#This Row],[Precio Final]]</f>
        <v>15</v>
      </c>
      <c r="I1438" s="102">
        <f>STOCK[[#This Row],[Precio Venta Ideal (x1.5)]]</f>
        <v>8</v>
      </c>
      <c r="J1438" s="38">
        <v>2</v>
      </c>
      <c r="K1438" s="38">
        <f>SUMIFS(VENTAS[Cantidad],VENTAS[Código del producto Vendido],STOCK[[#This Row],[Code]])</f>
        <v>0</v>
      </c>
      <c r="L1438" s="38">
        <f>STOCK[[#This Row],[Entradas]]-STOCK[[#This Row],[Salidas]]</f>
        <v>2</v>
      </c>
      <c r="M1438" s="37">
        <f>STOCK[[#This Row],[Precio Final]]*10%</f>
        <v>1.5</v>
      </c>
      <c r="N1438" s="37">
        <v>0</v>
      </c>
      <c r="O1438" s="37">
        <v>0</v>
      </c>
      <c r="P1438" s="37">
        <v>4.29</v>
      </c>
      <c r="Q1438" s="38">
        <v>0</v>
      </c>
      <c r="R1438" s="37">
        <v>0</v>
      </c>
      <c r="S1438" s="37">
        <v>1.65</v>
      </c>
      <c r="T1438" s="37">
        <f>STOCK[[#This Row],[Costo Unitario (USD)]]+STOCK[[#This Row],[Costo Envío (USD)]]+STOCK[[#This Row],[Comisión 10%]]</f>
        <v>7.4399999999999995</v>
      </c>
      <c r="U1438" s="37">
        <f t="shared" si="4"/>
        <v>8</v>
      </c>
      <c r="V1438" s="37">
        <v>15</v>
      </c>
      <c r="W1438" s="37">
        <f>STOCK[[#This Row],[Precio Final]]-STOCK[[#This Row],[Costo total]]</f>
        <v>7.5600000000000005</v>
      </c>
      <c r="X1438" s="37">
        <f>STOCK[[#This Row],[Ganancia Unitaria]]*STOCK[[#This Row],[Salidas]]</f>
        <v>0</v>
      </c>
      <c r="Y1438" s="37"/>
      <c r="Z1438" s="37"/>
      <c r="AA1438" s="37">
        <f>STOCK[[#This Row],[Costo total]]*STOCK[[#This Row],[Entradas]]</f>
        <v>14.879999999999999</v>
      </c>
      <c r="AB1438" s="37">
        <f>STOCK[[#This Row],[Stock Actual]]*STOCK[[#This Row],[Costo total]]</f>
        <v>14.879999999999999</v>
      </c>
      <c r="AC1438" s="37"/>
    </row>
    <row r="1439" spans="1:29" s="6" customFormat="1" ht="50" customHeight="1">
      <c r="A1439" s="6" t="s">
        <v>3303</v>
      </c>
      <c r="B1439" s="40"/>
      <c r="C1439" s="37" t="s">
        <v>4</v>
      </c>
      <c r="D1439" s="37" t="s">
        <v>2255</v>
      </c>
      <c r="E1439" s="37" t="s">
        <v>3221</v>
      </c>
      <c r="F1439" s="37" t="s">
        <v>238</v>
      </c>
      <c r="G1439" s="37"/>
      <c r="H1439" s="37">
        <f>STOCK[[#This Row],[Precio Final]]</f>
        <v>0</v>
      </c>
      <c r="I1439" s="102">
        <f>STOCK[[#This Row],[Precio Venta Ideal (x1.5)]]</f>
        <v>12</v>
      </c>
      <c r="J1439" s="38">
        <v>0</v>
      </c>
      <c r="K1439" s="38">
        <f>SUMIFS(VENTAS[Cantidad],VENTAS[Código del producto Vendido],STOCK[[#This Row],[Code]])</f>
        <v>0</v>
      </c>
      <c r="L1439" s="38">
        <f>STOCK[[#This Row],[Entradas]]-STOCK[[#This Row],[Salidas]]</f>
        <v>0</v>
      </c>
      <c r="M1439" s="37">
        <f>STOCK[[#This Row],[Precio Final]]*10%</f>
        <v>0</v>
      </c>
      <c r="N1439" s="37">
        <v>0</v>
      </c>
      <c r="O1439" s="37">
        <v>0</v>
      </c>
      <c r="P1439" s="37">
        <v>10.3</v>
      </c>
      <c r="Q1439" s="38">
        <v>0</v>
      </c>
      <c r="R1439" s="37">
        <v>0</v>
      </c>
      <c r="S1439" s="37">
        <v>1.65</v>
      </c>
      <c r="T1439" s="37">
        <f>STOCK[[#This Row],[Costo Unitario (USD)]]+STOCK[[#This Row],[Costo Envío (USD)]]+STOCK[[#This Row],[Comisión 10%]]</f>
        <v>11.950000000000001</v>
      </c>
      <c r="U1439" s="37">
        <f t="shared" si="4"/>
        <v>12</v>
      </c>
      <c r="V1439" s="37"/>
      <c r="W1439" s="37">
        <f>STOCK[[#This Row],[Precio Final]]-STOCK[[#This Row],[Costo total]]</f>
        <v>-11.950000000000001</v>
      </c>
      <c r="X1439" s="37">
        <f>STOCK[[#This Row],[Ganancia Unitaria]]*STOCK[[#This Row],[Salidas]]</f>
        <v>0</v>
      </c>
      <c r="Y1439" s="37"/>
      <c r="Z1439" s="37"/>
      <c r="AA1439" s="37">
        <f>STOCK[[#This Row],[Costo total]]*STOCK[[#This Row],[Entradas]]</f>
        <v>0</v>
      </c>
      <c r="AB1439" s="37">
        <f>STOCK[[#This Row],[Stock Actual]]*STOCK[[#This Row],[Costo total]]</f>
        <v>0</v>
      </c>
      <c r="AC1439" s="37"/>
    </row>
    <row r="1440" spans="1:29" s="6" customFormat="1" ht="50" customHeight="1">
      <c r="A1440" s="6" t="s">
        <v>3304</v>
      </c>
      <c r="B1440" s="40"/>
      <c r="C1440" s="37" t="s">
        <v>4</v>
      </c>
      <c r="D1440" s="37" t="s">
        <v>2255</v>
      </c>
      <c r="E1440" s="37" t="s">
        <v>3221</v>
      </c>
      <c r="F1440" s="37" t="s">
        <v>241</v>
      </c>
      <c r="G1440" s="37"/>
      <c r="H1440" s="37">
        <f>STOCK[[#This Row],[Precio Final]]</f>
        <v>0</v>
      </c>
      <c r="I1440" s="102">
        <f>STOCK[[#This Row],[Precio Venta Ideal (x1.5)]]</f>
        <v>12</v>
      </c>
      <c r="J1440" s="38">
        <v>0</v>
      </c>
      <c r="K1440" s="38">
        <f>SUMIFS(VENTAS[Cantidad],VENTAS[Código del producto Vendido],STOCK[[#This Row],[Code]])</f>
        <v>0</v>
      </c>
      <c r="L1440" s="38">
        <f>STOCK[[#This Row],[Entradas]]-STOCK[[#This Row],[Salidas]]</f>
        <v>0</v>
      </c>
      <c r="M1440" s="37">
        <f>STOCK[[#This Row],[Precio Final]]*10%</f>
        <v>0</v>
      </c>
      <c r="N1440" s="37">
        <v>0</v>
      </c>
      <c r="O1440" s="37">
        <v>0</v>
      </c>
      <c r="P1440" s="37">
        <v>10.3</v>
      </c>
      <c r="Q1440" s="38">
        <v>0</v>
      </c>
      <c r="R1440" s="37">
        <v>0</v>
      </c>
      <c r="S1440" s="37">
        <v>1.65</v>
      </c>
      <c r="T1440" s="37">
        <f>STOCK[[#This Row],[Costo Unitario (USD)]]+STOCK[[#This Row],[Costo Envío (USD)]]+STOCK[[#This Row],[Comisión 10%]]</f>
        <v>11.950000000000001</v>
      </c>
      <c r="U1440" s="37">
        <f t="shared" si="4"/>
        <v>12</v>
      </c>
      <c r="V1440" s="37"/>
      <c r="W1440" s="37">
        <f>STOCK[[#This Row],[Precio Final]]-STOCK[[#This Row],[Costo total]]</f>
        <v>-11.950000000000001</v>
      </c>
      <c r="X1440" s="37">
        <f>STOCK[[#This Row],[Ganancia Unitaria]]*STOCK[[#This Row],[Salidas]]</f>
        <v>0</v>
      </c>
      <c r="Y1440" s="37"/>
      <c r="Z1440" s="37"/>
      <c r="AA1440" s="37">
        <f>STOCK[[#This Row],[Costo total]]*STOCK[[#This Row],[Entradas]]</f>
        <v>0</v>
      </c>
      <c r="AB1440" s="37">
        <f>STOCK[[#This Row],[Stock Actual]]*STOCK[[#This Row],[Costo total]]</f>
        <v>0</v>
      </c>
      <c r="AC1440" s="37"/>
    </row>
    <row r="1441" spans="1:29" s="6" customFormat="1" ht="50" customHeight="1">
      <c r="A1441" s="6" t="s">
        <v>3305</v>
      </c>
      <c r="B1441" s="40"/>
      <c r="C1441" s="37" t="s">
        <v>4</v>
      </c>
      <c r="D1441" s="37" t="s">
        <v>2255</v>
      </c>
      <c r="E1441" s="37" t="s">
        <v>3221</v>
      </c>
      <c r="F1441" s="37" t="s">
        <v>243</v>
      </c>
      <c r="G1441" s="37"/>
      <c r="H1441" s="37">
        <f>STOCK[[#This Row],[Precio Final]]</f>
        <v>0</v>
      </c>
      <c r="I1441" s="102">
        <f>STOCK[[#This Row],[Precio Venta Ideal (x1.5)]]</f>
        <v>12</v>
      </c>
      <c r="J1441" s="38">
        <v>0</v>
      </c>
      <c r="K1441" s="38">
        <f>SUMIFS(VENTAS[Cantidad],VENTAS[Código del producto Vendido],STOCK[[#This Row],[Code]])</f>
        <v>0</v>
      </c>
      <c r="L1441" s="38">
        <f>STOCK[[#This Row],[Entradas]]-STOCK[[#This Row],[Salidas]]</f>
        <v>0</v>
      </c>
      <c r="M1441" s="37">
        <f>STOCK[[#This Row],[Precio Final]]*10%</f>
        <v>0</v>
      </c>
      <c r="N1441" s="37">
        <v>0</v>
      </c>
      <c r="O1441" s="37">
        <v>0</v>
      </c>
      <c r="P1441" s="37">
        <v>10.31</v>
      </c>
      <c r="Q1441" s="38">
        <v>0</v>
      </c>
      <c r="R1441" s="37">
        <v>0</v>
      </c>
      <c r="S1441" s="37">
        <v>1.65</v>
      </c>
      <c r="T1441" s="37">
        <f>STOCK[[#This Row],[Costo Unitario (USD)]]+STOCK[[#This Row],[Costo Envío (USD)]]+STOCK[[#This Row],[Comisión 10%]]</f>
        <v>11.96</v>
      </c>
      <c r="U1441" s="37">
        <f t="shared" si="4"/>
        <v>12</v>
      </c>
      <c r="V1441" s="37"/>
      <c r="W1441" s="37">
        <f>STOCK[[#This Row],[Precio Final]]-STOCK[[#This Row],[Costo total]]</f>
        <v>-11.96</v>
      </c>
      <c r="X1441" s="37">
        <f>STOCK[[#This Row],[Ganancia Unitaria]]*STOCK[[#This Row],[Salidas]]</f>
        <v>0</v>
      </c>
      <c r="Y1441" s="37"/>
      <c r="Z1441" s="37"/>
      <c r="AA1441" s="37">
        <f>STOCK[[#This Row],[Costo total]]*STOCK[[#This Row],[Entradas]]</f>
        <v>0</v>
      </c>
      <c r="AB1441" s="37">
        <f>STOCK[[#This Row],[Stock Actual]]*STOCK[[#This Row],[Costo total]]</f>
        <v>0</v>
      </c>
      <c r="AC1441" s="37"/>
    </row>
    <row r="1442" spans="1:29" s="6" customFormat="1" ht="50" customHeight="1">
      <c r="A1442" s="6" t="s">
        <v>3306</v>
      </c>
      <c r="B1442" s="40"/>
      <c r="C1442" s="37" t="s">
        <v>4</v>
      </c>
      <c r="D1442" s="37" t="s">
        <v>2255</v>
      </c>
      <c r="E1442" s="37" t="s">
        <v>3221</v>
      </c>
      <c r="F1442" s="37" t="s">
        <v>244</v>
      </c>
      <c r="G1442" s="37"/>
      <c r="H1442" s="37">
        <f>STOCK[[#This Row],[Precio Final]]</f>
        <v>0</v>
      </c>
      <c r="I1442" s="102">
        <f>STOCK[[#This Row],[Precio Venta Ideal (x1.5)]]</f>
        <v>12</v>
      </c>
      <c r="J1442" s="38">
        <v>0</v>
      </c>
      <c r="K1442" s="38">
        <f>SUMIFS(VENTAS[Cantidad],VENTAS[Código del producto Vendido],STOCK[[#This Row],[Code]])</f>
        <v>0</v>
      </c>
      <c r="L1442" s="38">
        <f>STOCK[[#This Row],[Entradas]]-STOCK[[#This Row],[Salidas]]</f>
        <v>0</v>
      </c>
      <c r="M1442" s="37">
        <f>STOCK[[#This Row],[Precio Final]]*10%</f>
        <v>0</v>
      </c>
      <c r="N1442" s="37">
        <v>0</v>
      </c>
      <c r="O1442" s="37">
        <v>0</v>
      </c>
      <c r="P1442" s="37">
        <v>10.31</v>
      </c>
      <c r="Q1442" s="38">
        <v>0</v>
      </c>
      <c r="R1442" s="37">
        <v>0</v>
      </c>
      <c r="S1442" s="37">
        <v>1.65</v>
      </c>
      <c r="T1442" s="37">
        <f>STOCK[[#This Row],[Costo Unitario (USD)]]+STOCK[[#This Row],[Costo Envío (USD)]]+STOCK[[#This Row],[Comisión 10%]]</f>
        <v>11.96</v>
      </c>
      <c r="U1442" s="37">
        <f t="shared" si="4"/>
        <v>12</v>
      </c>
      <c r="V1442" s="37"/>
      <c r="W1442" s="37">
        <f>STOCK[[#This Row],[Precio Final]]-STOCK[[#This Row],[Costo total]]</f>
        <v>-11.96</v>
      </c>
      <c r="X1442" s="37">
        <f>STOCK[[#This Row],[Ganancia Unitaria]]*STOCK[[#This Row],[Salidas]]</f>
        <v>0</v>
      </c>
      <c r="Y1442" s="37"/>
      <c r="Z1442" s="37"/>
      <c r="AA1442" s="37">
        <f>STOCK[[#This Row],[Costo total]]*STOCK[[#This Row],[Entradas]]</f>
        <v>0</v>
      </c>
      <c r="AB1442" s="37">
        <f>STOCK[[#This Row],[Stock Actual]]*STOCK[[#This Row],[Costo total]]</f>
        <v>0</v>
      </c>
      <c r="AC1442" s="37"/>
    </row>
    <row r="1443" spans="1:29" s="6" customFormat="1" ht="50" customHeight="1">
      <c r="A1443" s="6" t="s">
        <v>3307</v>
      </c>
      <c r="B1443" s="40"/>
      <c r="C1443" s="37" t="s">
        <v>4</v>
      </c>
      <c r="D1443" s="37" t="s">
        <v>2255</v>
      </c>
      <c r="E1443" s="37" t="s">
        <v>3222</v>
      </c>
      <c r="F1443" s="37" t="s">
        <v>238</v>
      </c>
      <c r="G1443" s="37"/>
      <c r="H1443" s="37">
        <f>STOCK[[#This Row],[Precio Final]]</f>
        <v>0</v>
      </c>
      <c r="I1443" s="102">
        <f>STOCK[[#This Row],[Precio Venta Ideal (x1.5)]]</f>
        <v>13</v>
      </c>
      <c r="J1443" s="38">
        <v>0</v>
      </c>
      <c r="K1443" s="38">
        <f>SUMIFS(VENTAS[Cantidad],VENTAS[Código del producto Vendido],STOCK[[#This Row],[Code]])</f>
        <v>0</v>
      </c>
      <c r="L1443" s="38">
        <f>STOCK[[#This Row],[Entradas]]-STOCK[[#This Row],[Salidas]]</f>
        <v>0</v>
      </c>
      <c r="M1443" s="37">
        <f>STOCK[[#This Row],[Precio Final]]*10%</f>
        <v>0</v>
      </c>
      <c r="N1443" s="37">
        <v>0</v>
      </c>
      <c r="O1443" s="37">
        <v>0</v>
      </c>
      <c r="P1443" s="37">
        <v>10.39</v>
      </c>
      <c r="Q1443" s="38">
        <v>0</v>
      </c>
      <c r="R1443" s="37">
        <v>0</v>
      </c>
      <c r="S1443" s="37">
        <v>1.65</v>
      </c>
      <c r="T1443" s="37">
        <f>STOCK[[#This Row],[Costo Unitario (USD)]]+STOCK[[#This Row],[Costo Envío (USD)]]+STOCK[[#This Row],[Comisión 10%]]</f>
        <v>12.040000000000001</v>
      </c>
      <c r="U1443" s="37">
        <f t="shared" si="4"/>
        <v>13</v>
      </c>
      <c r="V1443" s="37"/>
      <c r="W1443" s="37">
        <f>STOCK[[#This Row],[Precio Final]]-STOCK[[#This Row],[Costo total]]</f>
        <v>-12.040000000000001</v>
      </c>
      <c r="X1443" s="37">
        <f>STOCK[[#This Row],[Ganancia Unitaria]]*STOCK[[#This Row],[Salidas]]</f>
        <v>0</v>
      </c>
      <c r="Y1443" s="37"/>
      <c r="Z1443" s="37"/>
      <c r="AA1443" s="37">
        <f>STOCK[[#This Row],[Costo total]]*STOCK[[#This Row],[Entradas]]</f>
        <v>0</v>
      </c>
      <c r="AB1443" s="37">
        <f>STOCK[[#This Row],[Stock Actual]]*STOCK[[#This Row],[Costo total]]</f>
        <v>0</v>
      </c>
      <c r="AC1443" s="37"/>
    </row>
    <row r="1444" spans="1:29" s="6" customFormat="1" ht="50" customHeight="1">
      <c r="A1444" s="6" t="s">
        <v>3308</v>
      </c>
      <c r="B1444" s="40"/>
      <c r="C1444" s="37" t="s">
        <v>4</v>
      </c>
      <c r="D1444" s="37" t="s">
        <v>2255</v>
      </c>
      <c r="E1444" s="37" t="s">
        <v>3222</v>
      </c>
      <c r="F1444" s="37" t="s">
        <v>241</v>
      </c>
      <c r="G1444" s="37"/>
      <c r="H1444" s="37">
        <f>STOCK[[#This Row],[Precio Final]]</f>
        <v>0</v>
      </c>
      <c r="I1444" s="102">
        <f>STOCK[[#This Row],[Precio Venta Ideal (x1.5)]]</f>
        <v>13</v>
      </c>
      <c r="J1444" s="38">
        <v>0</v>
      </c>
      <c r="K1444" s="38">
        <f>SUMIFS(VENTAS[Cantidad],VENTAS[Código del producto Vendido],STOCK[[#This Row],[Code]])</f>
        <v>0</v>
      </c>
      <c r="L1444" s="38">
        <f>STOCK[[#This Row],[Entradas]]-STOCK[[#This Row],[Salidas]]</f>
        <v>0</v>
      </c>
      <c r="M1444" s="37">
        <f>STOCK[[#This Row],[Precio Final]]*10%</f>
        <v>0</v>
      </c>
      <c r="N1444" s="37">
        <v>0</v>
      </c>
      <c r="O1444" s="37">
        <v>0</v>
      </c>
      <c r="P1444" s="37">
        <v>10.39</v>
      </c>
      <c r="Q1444" s="38">
        <v>0</v>
      </c>
      <c r="R1444" s="37">
        <v>0</v>
      </c>
      <c r="S1444" s="37">
        <v>1.65</v>
      </c>
      <c r="T1444" s="37">
        <f>STOCK[[#This Row],[Costo Unitario (USD)]]+STOCK[[#This Row],[Costo Envío (USD)]]+STOCK[[#This Row],[Comisión 10%]]</f>
        <v>12.040000000000001</v>
      </c>
      <c r="U1444" s="37">
        <f t="shared" si="4"/>
        <v>13</v>
      </c>
      <c r="V1444" s="37"/>
      <c r="W1444" s="37">
        <f>STOCK[[#This Row],[Precio Final]]-STOCK[[#This Row],[Costo total]]</f>
        <v>-12.040000000000001</v>
      </c>
      <c r="X1444" s="37">
        <f>STOCK[[#This Row],[Ganancia Unitaria]]*STOCK[[#This Row],[Salidas]]</f>
        <v>0</v>
      </c>
      <c r="Y1444" s="37"/>
      <c r="Z1444" s="37"/>
      <c r="AA1444" s="37">
        <f>STOCK[[#This Row],[Costo total]]*STOCK[[#This Row],[Entradas]]</f>
        <v>0</v>
      </c>
      <c r="AB1444" s="37">
        <f>STOCK[[#This Row],[Stock Actual]]*STOCK[[#This Row],[Costo total]]</f>
        <v>0</v>
      </c>
      <c r="AC1444" s="37"/>
    </row>
    <row r="1445" spans="1:29" s="6" customFormat="1" ht="50" customHeight="1">
      <c r="A1445" s="6" t="s">
        <v>3309</v>
      </c>
      <c r="B1445" s="40"/>
      <c r="C1445" s="37" t="s">
        <v>4</v>
      </c>
      <c r="D1445" s="37" t="s">
        <v>2255</v>
      </c>
      <c r="E1445" s="37" t="s">
        <v>3222</v>
      </c>
      <c r="F1445" s="37" t="s">
        <v>243</v>
      </c>
      <c r="G1445" s="37"/>
      <c r="H1445" s="37">
        <f>STOCK[[#This Row],[Precio Final]]</f>
        <v>0</v>
      </c>
      <c r="I1445" s="102">
        <f>STOCK[[#This Row],[Precio Venta Ideal (x1.5)]]</f>
        <v>13</v>
      </c>
      <c r="J1445" s="38">
        <v>0</v>
      </c>
      <c r="K1445" s="38">
        <f>SUMIFS(VENTAS[Cantidad],VENTAS[Código del producto Vendido],STOCK[[#This Row],[Code]])</f>
        <v>0</v>
      </c>
      <c r="L1445" s="38">
        <f>STOCK[[#This Row],[Entradas]]-STOCK[[#This Row],[Salidas]]</f>
        <v>0</v>
      </c>
      <c r="M1445" s="37">
        <f>STOCK[[#This Row],[Precio Final]]*10%</f>
        <v>0</v>
      </c>
      <c r="N1445" s="37">
        <v>0</v>
      </c>
      <c r="O1445" s="37">
        <v>0</v>
      </c>
      <c r="P1445" s="37">
        <v>10.39</v>
      </c>
      <c r="Q1445" s="38">
        <v>0</v>
      </c>
      <c r="R1445" s="37">
        <v>0</v>
      </c>
      <c r="S1445" s="37">
        <v>1.65</v>
      </c>
      <c r="T1445" s="37">
        <f>STOCK[[#This Row],[Costo Unitario (USD)]]+STOCK[[#This Row],[Costo Envío (USD)]]+STOCK[[#This Row],[Comisión 10%]]</f>
        <v>12.040000000000001</v>
      </c>
      <c r="U1445" s="37">
        <f t="shared" si="4"/>
        <v>13</v>
      </c>
      <c r="V1445" s="37"/>
      <c r="W1445" s="37">
        <f>STOCK[[#This Row],[Precio Final]]-STOCK[[#This Row],[Costo total]]</f>
        <v>-12.040000000000001</v>
      </c>
      <c r="X1445" s="37">
        <f>STOCK[[#This Row],[Ganancia Unitaria]]*STOCK[[#This Row],[Salidas]]</f>
        <v>0</v>
      </c>
      <c r="Y1445" s="37"/>
      <c r="Z1445" s="37"/>
      <c r="AA1445" s="37">
        <f>STOCK[[#This Row],[Costo total]]*STOCK[[#This Row],[Entradas]]</f>
        <v>0</v>
      </c>
      <c r="AB1445" s="37">
        <f>STOCK[[#This Row],[Stock Actual]]*STOCK[[#This Row],[Costo total]]</f>
        <v>0</v>
      </c>
      <c r="AC1445" s="37"/>
    </row>
    <row r="1446" spans="1:29" s="6" customFormat="1" ht="50" customHeight="1">
      <c r="A1446" s="6" t="s">
        <v>3310</v>
      </c>
      <c r="B1446" s="40"/>
      <c r="C1446" s="37" t="s">
        <v>4</v>
      </c>
      <c r="D1446" s="37" t="s">
        <v>2255</v>
      </c>
      <c r="E1446" s="37" t="s">
        <v>3222</v>
      </c>
      <c r="F1446" s="37" t="s">
        <v>244</v>
      </c>
      <c r="G1446" s="37"/>
      <c r="H1446" s="37">
        <f>STOCK[[#This Row],[Precio Final]]</f>
        <v>0</v>
      </c>
      <c r="I1446" s="102">
        <f>STOCK[[#This Row],[Precio Venta Ideal (x1.5)]]</f>
        <v>13</v>
      </c>
      <c r="J1446" s="38">
        <v>0</v>
      </c>
      <c r="K1446" s="38">
        <f>SUMIFS(VENTAS[Cantidad],VENTAS[Código del producto Vendido],STOCK[[#This Row],[Code]])</f>
        <v>0</v>
      </c>
      <c r="L1446" s="38">
        <f>STOCK[[#This Row],[Entradas]]-STOCK[[#This Row],[Salidas]]</f>
        <v>0</v>
      </c>
      <c r="M1446" s="37">
        <f>STOCK[[#This Row],[Precio Final]]*10%</f>
        <v>0</v>
      </c>
      <c r="N1446" s="37">
        <v>0</v>
      </c>
      <c r="O1446" s="37">
        <v>0</v>
      </c>
      <c r="P1446" s="37">
        <v>10.39</v>
      </c>
      <c r="Q1446" s="38">
        <v>0</v>
      </c>
      <c r="R1446" s="37">
        <v>0</v>
      </c>
      <c r="S1446" s="37">
        <v>1.65</v>
      </c>
      <c r="T1446" s="37">
        <f>STOCK[[#This Row],[Costo Unitario (USD)]]+STOCK[[#This Row],[Costo Envío (USD)]]+STOCK[[#This Row],[Comisión 10%]]</f>
        <v>12.040000000000001</v>
      </c>
      <c r="U1446" s="37">
        <f t="shared" si="4"/>
        <v>13</v>
      </c>
      <c r="V1446" s="37"/>
      <c r="W1446" s="37">
        <f>STOCK[[#This Row],[Precio Final]]-STOCK[[#This Row],[Costo total]]</f>
        <v>-12.040000000000001</v>
      </c>
      <c r="X1446" s="37">
        <f>STOCK[[#This Row],[Ganancia Unitaria]]*STOCK[[#This Row],[Salidas]]</f>
        <v>0</v>
      </c>
      <c r="Y1446" s="37"/>
      <c r="Z1446" s="37"/>
      <c r="AA1446" s="37">
        <f>STOCK[[#This Row],[Costo total]]*STOCK[[#This Row],[Entradas]]</f>
        <v>0</v>
      </c>
      <c r="AB1446" s="37">
        <f>STOCK[[#This Row],[Stock Actual]]*STOCK[[#This Row],[Costo total]]</f>
        <v>0</v>
      </c>
      <c r="AC1446" s="37"/>
    </row>
    <row r="1447" spans="1:29" s="6" customFormat="1" ht="50" customHeight="1">
      <c r="A1447" s="6" t="s">
        <v>3311</v>
      </c>
      <c r="B1447" s="40"/>
      <c r="C1447" s="37" t="s">
        <v>4</v>
      </c>
      <c r="D1447" s="37" t="s">
        <v>1884</v>
      </c>
      <c r="E1447" s="37" t="s">
        <v>3223</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v>0</v>
      </c>
      <c r="O1447" s="37">
        <v>0</v>
      </c>
      <c r="P1447" s="37" t="e">
        <f>N1447/O1447</f>
        <v>#DIV/0!</v>
      </c>
      <c r="Q1447" s="38">
        <v>0</v>
      </c>
      <c r="R1447" s="37">
        <v>0</v>
      </c>
      <c r="S1447" s="37">
        <v>1.65</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3312</v>
      </c>
      <c r="B1448" s="40"/>
      <c r="C1448" s="37" t="s">
        <v>4</v>
      </c>
      <c r="D1448" s="37" t="s">
        <v>2255</v>
      </c>
      <c r="E1448" s="37" t="s">
        <v>3223</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v>0</v>
      </c>
      <c r="O1448" s="37">
        <v>0</v>
      </c>
      <c r="P1448" s="37" t="e">
        <f>N1448/O1448</f>
        <v>#DIV/0!</v>
      </c>
      <c r="Q1448" s="38">
        <v>0</v>
      </c>
      <c r="R1448" s="37">
        <v>0</v>
      </c>
      <c r="S1448" s="37">
        <v>1.65</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3313</v>
      </c>
      <c r="B1449" s="40"/>
      <c r="C1449" s="37" t="s">
        <v>4</v>
      </c>
      <c r="D1449" s="37" t="s">
        <v>2255</v>
      </c>
      <c r="E1449" s="37" t="s">
        <v>3224</v>
      </c>
      <c r="F1449" s="37" t="s">
        <v>238</v>
      </c>
      <c r="G1449" s="37"/>
      <c r="H1449" s="37">
        <f>STOCK[[#This Row],[Precio Final]]</f>
        <v>0</v>
      </c>
      <c r="I1449" s="102">
        <f>STOCK[[#This Row],[Precio Venta Ideal (x1.5)]]</f>
        <v>4</v>
      </c>
      <c r="J1449" s="38">
        <v>0</v>
      </c>
      <c r="K1449" s="38">
        <f>SUMIFS(VENTAS[Cantidad],VENTAS[Código del producto Vendido],STOCK[[#This Row],[Code]])</f>
        <v>0</v>
      </c>
      <c r="L1449" s="38">
        <f>STOCK[[#This Row],[Entradas]]-STOCK[[#This Row],[Salidas]]</f>
        <v>0</v>
      </c>
      <c r="M1449" s="37">
        <f>STOCK[[#This Row],[Precio Final]]*10%</f>
        <v>0</v>
      </c>
      <c r="N1449" s="37">
        <v>0</v>
      </c>
      <c r="O1449" s="37">
        <v>0</v>
      </c>
      <c r="P1449" s="37">
        <v>2.29</v>
      </c>
      <c r="Q1449" s="38">
        <v>0</v>
      </c>
      <c r="R1449" s="37">
        <v>0</v>
      </c>
      <c r="S1449" s="37">
        <v>1.65</v>
      </c>
      <c r="T1449" s="37">
        <f>STOCK[[#This Row],[Costo Unitario (USD)]]+STOCK[[#This Row],[Costo Envío (USD)]]+STOCK[[#This Row],[Comisión 10%]]</f>
        <v>3.94</v>
      </c>
      <c r="U1449" s="37">
        <f t="shared" si="5"/>
        <v>4</v>
      </c>
      <c r="V1449" s="37"/>
      <c r="W1449" s="37">
        <f>STOCK[[#This Row],[Precio Final]]-STOCK[[#This Row],[Costo total]]</f>
        <v>-3.94</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3314</v>
      </c>
      <c r="B1450" s="40"/>
      <c r="C1450" s="37" t="s">
        <v>4</v>
      </c>
      <c r="D1450" s="37" t="s">
        <v>2255</v>
      </c>
      <c r="E1450" s="37" t="s">
        <v>3224</v>
      </c>
      <c r="F1450" s="37" t="s">
        <v>244</v>
      </c>
      <c r="G1450" s="37"/>
      <c r="H1450" s="37">
        <f>STOCK[[#This Row],[Precio Final]]</f>
        <v>0</v>
      </c>
      <c r="I1450" s="102">
        <f>STOCK[[#This Row],[Precio Venta Ideal (x1.5)]]</f>
        <v>4</v>
      </c>
      <c r="J1450" s="38">
        <v>0</v>
      </c>
      <c r="K1450" s="38">
        <f>SUMIFS(VENTAS[Cantidad],VENTAS[Código del producto Vendido],STOCK[[#This Row],[Code]])</f>
        <v>0</v>
      </c>
      <c r="L1450" s="38">
        <f>STOCK[[#This Row],[Entradas]]-STOCK[[#This Row],[Salidas]]</f>
        <v>0</v>
      </c>
      <c r="M1450" s="37">
        <f>STOCK[[#This Row],[Precio Final]]*10%</f>
        <v>0</v>
      </c>
      <c r="N1450" s="37">
        <v>0</v>
      </c>
      <c r="O1450" s="37">
        <v>0</v>
      </c>
      <c r="P1450" s="37">
        <v>2.29</v>
      </c>
      <c r="Q1450" s="38">
        <v>0</v>
      </c>
      <c r="R1450" s="37">
        <v>0</v>
      </c>
      <c r="S1450" s="37">
        <v>1.65</v>
      </c>
      <c r="T1450" s="37">
        <f>STOCK[[#This Row],[Costo Unitario (USD)]]+STOCK[[#This Row],[Costo Envío (USD)]]+STOCK[[#This Row],[Comisión 10%]]</f>
        <v>3.94</v>
      </c>
      <c r="U1450" s="37">
        <f t="shared" si="5"/>
        <v>4</v>
      </c>
      <c r="V1450" s="37"/>
      <c r="W1450" s="37">
        <f>STOCK[[#This Row],[Precio Final]]-STOCK[[#This Row],[Costo total]]</f>
        <v>-3.94</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3315</v>
      </c>
      <c r="B1451" s="40"/>
      <c r="C1451" s="37" t="s">
        <v>4</v>
      </c>
      <c r="D1451" s="37" t="s">
        <v>3389</v>
      </c>
      <c r="E1451" s="37" t="s">
        <v>3225</v>
      </c>
      <c r="F1451" s="37" t="s">
        <v>238</v>
      </c>
      <c r="G1451" s="37"/>
      <c r="H1451" s="37">
        <f>STOCK[[#This Row],[Precio Final]]</f>
        <v>0</v>
      </c>
      <c r="I1451" s="102">
        <f>STOCK[[#This Row],[Precio Venta Ideal (x1.5)]]</f>
        <v>13</v>
      </c>
      <c r="J1451" s="38">
        <v>0</v>
      </c>
      <c r="K1451" s="38">
        <f>SUMIFS(VENTAS[Cantidad],VENTAS[Código del producto Vendido],STOCK[[#This Row],[Code]])</f>
        <v>0</v>
      </c>
      <c r="L1451" s="38">
        <f>STOCK[[#This Row],[Entradas]]-STOCK[[#This Row],[Salidas]]</f>
        <v>0</v>
      </c>
      <c r="M1451" s="37">
        <f>STOCK[[#This Row],[Precio Final]]*10%</f>
        <v>0</v>
      </c>
      <c r="N1451" s="37">
        <v>0</v>
      </c>
      <c r="O1451" s="37">
        <v>0</v>
      </c>
      <c r="P1451" s="37">
        <v>10.8</v>
      </c>
      <c r="Q1451" s="38">
        <v>0</v>
      </c>
      <c r="R1451" s="37">
        <v>0</v>
      </c>
      <c r="S1451" s="37">
        <v>1.65</v>
      </c>
      <c r="T1451" s="37">
        <f>STOCK[[#This Row],[Costo Unitario (USD)]]+STOCK[[#This Row],[Costo Envío (USD)]]+STOCK[[#This Row],[Comisión 10%]]</f>
        <v>12.450000000000001</v>
      </c>
      <c r="U1451" s="37">
        <f t="shared" si="5"/>
        <v>13</v>
      </c>
      <c r="V1451" s="37"/>
      <c r="W1451" s="37">
        <f>STOCK[[#This Row],[Precio Final]]-STOCK[[#This Row],[Costo total]]</f>
        <v>-12.450000000000001</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3316</v>
      </c>
      <c r="B1452" s="40"/>
      <c r="C1452" s="37" t="s">
        <v>4</v>
      </c>
      <c r="D1452" s="37" t="s">
        <v>3389</v>
      </c>
      <c r="E1452" s="37" t="s">
        <v>3225</v>
      </c>
      <c r="F1452" s="37" t="s">
        <v>241</v>
      </c>
      <c r="G1452" s="37"/>
      <c r="H1452" s="37">
        <f>STOCK[[#This Row],[Precio Final]]</f>
        <v>0</v>
      </c>
      <c r="I1452" s="102">
        <f>STOCK[[#This Row],[Precio Venta Ideal (x1.5)]]</f>
        <v>13</v>
      </c>
      <c r="J1452" s="38">
        <v>0</v>
      </c>
      <c r="K1452" s="38">
        <f>SUMIFS(VENTAS[Cantidad],VENTAS[Código del producto Vendido],STOCK[[#This Row],[Code]])</f>
        <v>0</v>
      </c>
      <c r="L1452" s="38">
        <f>STOCK[[#This Row],[Entradas]]-STOCK[[#This Row],[Salidas]]</f>
        <v>0</v>
      </c>
      <c r="M1452" s="37">
        <f>STOCK[[#This Row],[Precio Final]]*10%</f>
        <v>0</v>
      </c>
      <c r="N1452" s="37">
        <v>0</v>
      </c>
      <c r="O1452" s="37">
        <v>0</v>
      </c>
      <c r="P1452" s="37">
        <v>10.85</v>
      </c>
      <c r="Q1452" s="38">
        <v>0</v>
      </c>
      <c r="R1452" s="37">
        <v>0</v>
      </c>
      <c r="S1452" s="37">
        <v>1.65</v>
      </c>
      <c r="T1452" s="37">
        <f>STOCK[[#This Row],[Costo Unitario (USD)]]+STOCK[[#This Row],[Costo Envío (USD)]]+STOCK[[#This Row],[Comisión 10%]]</f>
        <v>12.5</v>
      </c>
      <c r="U1452" s="37">
        <f t="shared" si="5"/>
        <v>13</v>
      </c>
      <c r="V1452" s="37"/>
      <c r="W1452" s="37">
        <f>STOCK[[#This Row],[Precio Final]]-STOCK[[#This Row],[Costo total]]</f>
        <v>-12.5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3317</v>
      </c>
      <c r="B1453" s="40"/>
      <c r="C1453" s="37" t="s">
        <v>4</v>
      </c>
      <c r="D1453" s="37" t="s">
        <v>3389</v>
      </c>
      <c r="E1453" s="37" t="s">
        <v>3225</v>
      </c>
      <c r="F1453" s="37" t="s">
        <v>243</v>
      </c>
      <c r="G1453" s="37"/>
      <c r="H1453" s="37">
        <f>STOCK[[#This Row],[Precio Final]]</f>
        <v>0</v>
      </c>
      <c r="I1453" s="102">
        <f>STOCK[[#This Row],[Precio Venta Ideal (x1.5)]]</f>
        <v>13</v>
      </c>
      <c r="J1453" s="38">
        <v>0</v>
      </c>
      <c r="K1453" s="38">
        <f>SUMIFS(VENTAS[Cantidad],VENTAS[Código del producto Vendido],STOCK[[#This Row],[Code]])</f>
        <v>0</v>
      </c>
      <c r="L1453" s="38">
        <f>STOCK[[#This Row],[Entradas]]-STOCK[[#This Row],[Salidas]]</f>
        <v>0</v>
      </c>
      <c r="M1453" s="37">
        <f>STOCK[[#This Row],[Precio Final]]*10%</f>
        <v>0</v>
      </c>
      <c r="N1453" s="37">
        <v>0</v>
      </c>
      <c r="O1453" s="37">
        <v>0</v>
      </c>
      <c r="P1453" s="37">
        <v>10.82</v>
      </c>
      <c r="Q1453" s="38">
        <v>0</v>
      </c>
      <c r="R1453" s="37">
        <v>0</v>
      </c>
      <c r="S1453" s="37">
        <v>1.65</v>
      </c>
      <c r="T1453" s="37">
        <f>STOCK[[#This Row],[Costo Unitario (USD)]]+STOCK[[#This Row],[Costo Envío (USD)]]+STOCK[[#This Row],[Comisión 10%]]</f>
        <v>12.47</v>
      </c>
      <c r="U1453" s="37">
        <f t="shared" si="5"/>
        <v>13</v>
      </c>
      <c r="V1453" s="37"/>
      <c r="W1453" s="37">
        <f>STOCK[[#This Row],[Precio Final]]-STOCK[[#This Row],[Costo total]]</f>
        <v>-12.47</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3318</v>
      </c>
      <c r="B1454" s="40"/>
      <c r="C1454" s="37" t="s">
        <v>4</v>
      </c>
      <c r="D1454" s="37" t="s">
        <v>3389</v>
      </c>
      <c r="E1454" s="37" t="s">
        <v>3225</v>
      </c>
      <c r="F1454" s="37" t="s">
        <v>244</v>
      </c>
      <c r="G1454" s="37"/>
      <c r="H1454" s="37">
        <f>STOCK[[#This Row],[Precio Final]]</f>
        <v>0</v>
      </c>
      <c r="I1454" s="102">
        <f>STOCK[[#This Row],[Precio Venta Ideal (x1.5)]]</f>
        <v>13</v>
      </c>
      <c r="J1454" s="38">
        <v>0</v>
      </c>
      <c r="K1454" s="38">
        <f>SUMIFS(VENTAS[Cantidad],VENTAS[Código del producto Vendido],STOCK[[#This Row],[Code]])</f>
        <v>0</v>
      </c>
      <c r="L1454" s="38">
        <f>STOCK[[#This Row],[Entradas]]-STOCK[[#This Row],[Salidas]]</f>
        <v>0</v>
      </c>
      <c r="M1454" s="37">
        <f>STOCK[[#This Row],[Precio Final]]*10%</f>
        <v>0</v>
      </c>
      <c r="N1454" s="37">
        <v>0</v>
      </c>
      <c r="O1454" s="37">
        <v>0</v>
      </c>
      <c r="P1454" s="37">
        <v>10.8</v>
      </c>
      <c r="Q1454" s="38">
        <v>0</v>
      </c>
      <c r="R1454" s="37">
        <v>0</v>
      </c>
      <c r="S1454" s="37">
        <v>1.65</v>
      </c>
      <c r="T1454" s="37">
        <f>STOCK[[#This Row],[Costo Unitario (USD)]]+STOCK[[#This Row],[Costo Envío (USD)]]+STOCK[[#This Row],[Comisión 10%]]</f>
        <v>12.450000000000001</v>
      </c>
      <c r="U1454" s="37">
        <f t="shared" si="5"/>
        <v>13</v>
      </c>
      <c r="V1454" s="37"/>
      <c r="W1454" s="37">
        <f>STOCK[[#This Row],[Precio Final]]-STOCK[[#This Row],[Costo total]]</f>
        <v>-12.450000000000001</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3319</v>
      </c>
      <c r="B1455" s="40"/>
      <c r="C1455" s="37" t="s">
        <v>4</v>
      </c>
      <c r="D1455" s="37" t="s">
        <v>3389</v>
      </c>
      <c r="E1455" s="37" t="s">
        <v>3225</v>
      </c>
      <c r="F1455" s="37" t="s">
        <v>239</v>
      </c>
      <c r="G1455" s="37"/>
      <c r="H1455" s="37">
        <f>STOCK[[#This Row],[Precio Final]]</f>
        <v>0</v>
      </c>
      <c r="I1455" s="102">
        <f>STOCK[[#This Row],[Precio Venta Ideal (x1.5)]]</f>
        <v>13</v>
      </c>
      <c r="J1455" s="38">
        <v>0</v>
      </c>
      <c r="K1455" s="38">
        <f>SUMIFS(VENTAS[Cantidad],VENTAS[Código del producto Vendido],STOCK[[#This Row],[Code]])</f>
        <v>0</v>
      </c>
      <c r="L1455" s="38">
        <f>STOCK[[#This Row],[Entradas]]-STOCK[[#This Row],[Salidas]]</f>
        <v>0</v>
      </c>
      <c r="M1455" s="37">
        <f>STOCK[[#This Row],[Precio Final]]*10%</f>
        <v>0</v>
      </c>
      <c r="N1455" s="37">
        <v>0</v>
      </c>
      <c r="O1455" s="37">
        <v>0</v>
      </c>
      <c r="P1455" s="37">
        <v>10.8</v>
      </c>
      <c r="Q1455" s="38">
        <v>0</v>
      </c>
      <c r="R1455" s="37">
        <v>0</v>
      </c>
      <c r="S1455" s="37">
        <v>1.65</v>
      </c>
      <c r="T1455" s="37">
        <f>STOCK[[#This Row],[Costo Unitario (USD)]]+STOCK[[#This Row],[Costo Envío (USD)]]+STOCK[[#This Row],[Comisión 10%]]</f>
        <v>12.450000000000001</v>
      </c>
      <c r="U1455" s="37">
        <f t="shared" si="5"/>
        <v>13</v>
      </c>
      <c r="V1455" s="37"/>
      <c r="W1455" s="37">
        <f>STOCK[[#This Row],[Precio Final]]-STOCK[[#This Row],[Costo total]]</f>
        <v>-12.450000000000001</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3320</v>
      </c>
      <c r="B1456" s="40"/>
      <c r="C1456" s="37" t="s">
        <v>4</v>
      </c>
      <c r="D1456" s="37" t="s">
        <v>2491</v>
      </c>
      <c r="E1456" s="37" t="s">
        <v>3226</v>
      </c>
      <c r="F1456" s="37" t="s">
        <v>252</v>
      </c>
      <c r="G1456" s="37"/>
      <c r="H1456" s="37">
        <f>STOCK[[#This Row],[Precio Final]]</f>
        <v>18</v>
      </c>
      <c r="I1456" s="102">
        <f>STOCK[[#This Row],[Precio Venta Ideal (x1.5)]]</f>
        <v>12</v>
      </c>
      <c r="J1456" s="38">
        <v>1</v>
      </c>
      <c r="K1456" s="38">
        <f>SUMIFS(VENTAS[Cantidad],VENTAS[Código del producto Vendido],STOCK[[#This Row],[Code]])</f>
        <v>0</v>
      </c>
      <c r="L1456" s="38">
        <f>STOCK[[#This Row],[Entradas]]-STOCK[[#This Row],[Salidas]]</f>
        <v>1</v>
      </c>
      <c r="M1456" s="37">
        <f>STOCK[[#This Row],[Precio Final]]*10%</f>
        <v>1.8</v>
      </c>
      <c r="N1456" s="37">
        <v>0</v>
      </c>
      <c r="O1456" s="37">
        <v>0</v>
      </c>
      <c r="P1456" s="37">
        <v>7.81</v>
      </c>
      <c r="Q1456" s="38">
        <v>0</v>
      </c>
      <c r="R1456" s="37">
        <v>0</v>
      </c>
      <c r="S1456" s="37">
        <v>1.65</v>
      </c>
      <c r="T1456" s="37">
        <f>STOCK[[#This Row],[Costo Unitario (USD)]]+STOCK[[#This Row],[Costo Envío (USD)]]+STOCK[[#This Row],[Comisión 10%]]</f>
        <v>11.26</v>
      </c>
      <c r="U1456" s="37">
        <f t="shared" si="5"/>
        <v>12</v>
      </c>
      <c r="V1456" s="37">
        <v>18</v>
      </c>
      <c r="W1456" s="37">
        <f>STOCK[[#This Row],[Precio Final]]-STOCK[[#This Row],[Costo total]]</f>
        <v>6.74</v>
      </c>
      <c r="X1456" s="37">
        <f>STOCK[[#This Row],[Ganancia Unitaria]]*STOCK[[#This Row],[Salidas]]</f>
        <v>0</v>
      </c>
      <c r="Y1456" s="37"/>
      <c r="Z1456" s="37"/>
      <c r="AA1456" s="37">
        <f>STOCK[[#This Row],[Costo total]]*STOCK[[#This Row],[Entradas]]</f>
        <v>11.26</v>
      </c>
      <c r="AB1456" s="37">
        <f>STOCK[[#This Row],[Stock Actual]]*STOCK[[#This Row],[Costo total]]</f>
        <v>11.26</v>
      </c>
      <c r="AC1456" s="37"/>
    </row>
    <row r="1457" spans="1:29" s="6" customFormat="1" ht="50" customHeight="1">
      <c r="A1457" s="6" t="s">
        <v>3321</v>
      </c>
      <c r="B1457" s="40"/>
      <c r="C1457" s="37" t="s">
        <v>4</v>
      </c>
      <c r="D1457" s="37" t="s">
        <v>2491</v>
      </c>
      <c r="E1457" s="37" t="s">
        <v>3226</v>
      </c>
      <c r="F1457" s="37" t="s">
        <v>251</v>
      </c>
      <c r="G1457" s="37"/>
      <c r="H1457" s="37">
        <f>STOCK[[#This Row],[Precio Final]]</f>
        <v>18</v>
      </c>
      <c r="I1457" s="102">
        <f>STOCK[[#This Row],[Precio Venta Ideal (x1.5)]]</f>
        <v>12</v>
      </c>
      <c r="J1457" s="38">
        <v>1</v>
      </c>
      <c r="K1457" s="38">
        <f>SUMIFS(VENTAS[Cantidad],VENTAS[Código del producto Vendido],STOCK[[#This Row],[Code]])</f>
        <v>0</v>
      </c>
      <c r="L1457" s="38">
        <f>STOCK[[#This Row],[Entradas]]-STOCK[[#This Row],[Salidas]]</f>
        <v>1</v>
      </c>
      <c r="M1457" s="37">
        <f>STOCK[[#This Row],[Precio Final]]*10%</f>
        <v>1.8</v>
      </c>
      <c r="N1457" s="37">
        <v>0</v>
      </c>
      <c r="O1457" s="37">
        <v>0</v>
      </c>
      <c r="P1457" s="37">
        <v>7.81</v>
      </c>
      <c r="Q1457" s="38">
        <v>0</v>
      </c>
      <c r="R1457" s="37">
        <v>0</v>
      </c>
      <c r="S1457" s="37">
        <v>1.65</v>
      </c>
      <c r="T1457" s="37">
        <f>STOCK[[#This Row],[Costo Unitario (USD)]]+STOCK[[#This Row],[Costo Envío (USD)]]+STOCK[[#This Row],[Comisión 10%]]</f>
        <v>11.26</v>
      </c>
      <c r="U1457" s="37">
        <f t="shared" si="5"/>
        <v>12</v>
      </c>
      <c r="V1457" s="37">
        <v>18</v>
      </c>
      <c r="W1457" s="37">
        <f>STOCK[[#This Row],[Precio Final]]-STOCK[[#This Row],[Costo total]]</f>
        <v>6.74</v>
      </c>
      <c r="X1457" s="37">
        <f>STOCK[[#This Row],[Ganancia Unitaria]]*STOCK[[#This Row],[Salidas]]</f>
        <v>0</v>
      </c>
      <c r="Y1457" s="37"/>
      <c r="Z1457" s="37"/>
      <c r="AA1457" s="37">
        <f>STOCK[[#This Row],[Costo total]]*STOCK[[#This Row],[Entradas]]</f>
        <v>11.26</v>
      </c>
      <c r="AB1457" s="37">
        <f>STOCK[[#This Row],[Stock Actual]]*STOCK[[#This Row],[Costo total]]</f>
        <v>11.26</v>
      </c>
      <c r="AC1457" s="37"/>
    </row>
    <row r="1458" spans="1:29" s="6" customFormat="1" ht="50" customHeight="1">
      <c r="A1458" s="6" t="s">
        <v>3322</v>
      </c>
      <c r="B1458" s="40"/>
      <c r="C1458" s="37" t="s">
        <v>4</v>
      </c>
      <c r="D1458" s="37" t="s">
        <v>2760</v>
      </c>
      <c r="E1458" s="37" t="s">
        <v>3227</v>
      </c>
      <c r="F1458" s="37" t="s">
        <v>241</v>
      </c>
      <c r="G1458" s="37"/>
      <c r="H1458" s="37">
        <f>STOCK[[#This Row],[Precio Final]]</f>
        <v>25</v>
      </c>
      <c r="I1458" s="102">
        <f>STOCK[[#This Row],[Precio Venta Ideal (x1.5)]]</f>
        <v>14</v>
      </c>
      <c r="J1458" s="38">
        <v>1</v>
      </c>
      <c r="K1458" s="38">
        <f>SUMIFS(VENTAS[Cantidad],VENTAS[Código del producto Vendido],STOCK[[#This Row],[Code]])</f>
        <v>1</v>
      </c>
      <c r="L1458" s="38">
        <f>STOCK[[#This Row],[Entradas]]-STOCK[[#This Row],[Salidas]]</f>
        <v>0</v>
      </c>
      <c r="M1458" s="37">
        <f>STOCK[[#This Row],[Precio Final]]*10%</f>
        <v>2.5</v>
      </c>
      <c r="N1458" s="37">
        <v>0</v>
      </c>
      <c r="O1458" s="37">
        <v>0</v>
      </c>
      <c r="P1458" s="37">
        <v>9.14</v>
      </c>
      <c r="Q1458" s="38">
        <v>0</v>
      </c>
      <c r="R1458" s="37">
        <v>0</v>
      </c>
      <c r="S1458" s="37">
        <v>1.65</v>
      </c>
      <c r="T1458" s="37">
        <f>STOCK[[#This Row],[Costo Unitario (USD)]]+STOCK[[#This Row],[Costo Envío (USD)]]+STOCK[[#This Row],[Comisión 10%]]</f>
        <v>13.290000000000001</v>
      </c>
      <c r="U1458" s="37">
        <f t="shared" si="5"/>
        <v>14</v>
      </c>
      <c r="V1458" s="37">
        <v>25</v>
      </c>
      <c r="W1458" s="37">
        <f>STOCK[[#This Row],[Precio Final]]-STOCK[[#This Row],[Costo total]]</f>
        <v>11.709999999999999</v>
      </c>
      <c r="X1458" s="37">
        <f>STOCK[[#This Row],[Ganancia Unitaria]]*STOCK[[#This Row],[Salidas]]</f>
        <v>11.709999999999999</v>
      </c>
      <c r="Y1458" s="37"/>
      <c r="Z1458" s="37"/>
      <c r="AA1458" s="37">
        <f>STOCK[[#This Row],[Costo total]]*STOCK[[#This Row],[Entradas]]</f>
        <v>13.290000000000001</v>
      </c>
      <c r="AB1458" s="37">
        <f>STOCK[[#This Row],[Stock Actual]]*STOCK[[#This Row],[Costo total]]</f>
        <v>0</v>
      </c>
      <c r="AC1458" s="37"/>
    </row>
    <row r="1459" spans="1:29" s="6" customFormat="1" ht="50" customHeight="1">
      <c r="A1459" s="6" t="s">
        <v>3323</v>
      </c>
      <c r="B1459" s="40"/>
      <c r="C1459" s="37" t="s">
        <v>4</v>
      </c>
      <c r="D1459" s="37" t="s">
        <v>2760</v>
      </c>
      <c r="E1459" s="37" t="s">
        <v>3227</v>
      </c>
      <c r="F1459" s="37" t="s">
        <v>243</v>
      </c>
      <c r="G1459" s="37"/>
      <c r="H1459" s="37">
        <f>STOCK[[#This Row],[Precio Final]]</f>
        <v>25</v>
      </c>
      <c r="I1459" s="102">
        <f>STOCK[[#This Row],[Precio Venta Ideal (x1.5)]]</f>
        <v>14</v>
      </c>
      <c r="J1459" s="38">
        <v>1</v>
      </c>
      <c r="K1459" s="38">
        <f>SUMIFS(VENTAS[Cantidad],VENTAS[Código del producto Vendido],STOCK[[#This Row],[Code]])</f>
        <v>0</v>
      </c>
      <c r="L1459" s="38">
        <f>STOCK[[#This Row],[Entradas]]-STOCK[[#This Row],[Salidas]]</f>
        <v>1</v>
      </c>
      <c r="M1459" s="37">
        <f>STOCK[[#This Row],[Precio Final]]*10%</f>
        <v>2.5</v>
      </c>
      <c r="N1459" s="37">
        <v>0</v>
      </c>
      <c r="O1459" s="37">
        <v>0</v>
      </c>
      <c r="P1459" s="37">
        <v>9.14</v>
      </c>
      <c r="Q1459" s="38">
        <v>0</v>
      </c>
      <c r="R1459" s="37">
        <v>0</v>
      </c>
      <c r="S1459" s="37">
        <v>1.65</v>
      </c>
      <c r="T1459" s="37">
        <f>STOCK[[#This Row],[Costo Unitario (USD)]]+STOCK[[#This Row],[Costo Envío (USD)]]+STOCK[[#This Row],[Comisión 10%]]</f>
        <v>13.290000000000001</v>
      </c>
      <c r="U1459" s="37">
        <f t="shared" si="5"/>
        <v>14</v>
      </c>
      <c r="V1459" s="37">
        <v>25</v>
      </c>
      <c r="W1459" s="37">
        <f>STOCK[[#This Row],[Precio Final]]-STOCK[[#This Row],[Costo total]]</f>
        <v>11.709999999999999</v>
      </c>
      <c r="X1459" s="37">
        <f>STOCK[[#This Row],[Ganancia Unitaria]]*STOCK[[#This Row],[Salidas]]</f>
        <v>0</v>
      </c>
      <c r="Y1459" s="37"/>
      <c r="Z1459" s="37"/>
      <c r="AA1459" s="37">
        <f>STOCK[[#This Row],[Costo total]]*STOCK[[#This Row],[Entradas]]</f>
        <v>13.290000000000001</v>
      </c>
      <c r="AB1459" s="37">
        <f>STOCK[[#This Row],[Stock Actual]]*STOCK[[#This Row],[Costo total]]</f>
        <v>13.290000000000001</v>
      </c>
      <c r="AC1459" s="37"/>
    </row>
    <row r="1460" spans="1:29" s="6" customFormat="1" ht="50" customHeight="1">
      <c r="A1460" s="6" t="s">
        <v>3324</v>
      </c>
      <c r="B1460" s="40"/>
      <c r="C1460" s="37" t="s">
        <v>4</v>
      </c>
      <c r="D1460" s="37" t="s">
        <v>2760</v>
      </c>
      <c r="E1460" s="37" t="s">
        <v>3227</v>
      </c>
      <c r="F1460" s="37" t="s">
        <v>244</v>
      </c>
      <c r="G1460" s="37"/>
      <c r="H1460" s="37">
        <f>STOCK[[#This Row],[Precio Final]]</f>
        <v>25</v>
      </c>
      <c r="I1460" s="102">
        <f>STOCK[[#This Row],[Precio Venta Ideal (x1.5)]]</f>
        <v>14</v>
      </c>
      <c r="J1460" s="38">
        <v>1</v>
      </c>
      <c r="K1460" s="38">
        <f>SUMIFS(VENTAS[Cantidad],VENTAS[Código del producto Vendido],STOCK[[#This Row],[Code]])</f>
        <v>0</v>
      </c>
      <c r="L1460" s="38">
        <f>STOCK[[#This Row],[Entradas]]-STOCK[[#This Row],[Salidas]]</f>
        <v>1</v>
      </c>
      <c r="M1460" s="37">
        <f>STOCK[[#This Row],[Precio Final]]*10%</f>
        <v>2.5</v>
      </c>
      <c r="N1460" s="37">
        <v>0</v>
      </c>
      <c r="O1460" s="37">
        <v>0</v>
      </c>
      <c r="P1460" s="37">
        <v>9.14</v>
      </c>
      <c r="Q1460" s="38">
        <v>0</v>
      </c>
      <c r="R1460" s="37">
        <v>0</v>
      </c>
      <c r="S1460" s="37">
        <v>1.65</v>
      </c>
      <c r="T1460" s="37">
        <f>STOCK[[#This Row],[Costo Unitario (USD)]]+STOCK[[#This Row],[Costo Envío (USD)]]+STOCK[[#This Row],[Comisión 10%]]</f>
        <v>13.290000000000001</v>
      </c>
      <c r="U1460" s="37">
        <f t="shared" si="5"/>
        <v>14</v>
      </c>
      <c r="V1460" s="37">
        <v>25</v>
      </c>
      <c r="W1460" s="37">
        <f>STOCK[[#This Row],[Precio Final]]-STOCK[[#This Row],[Costo total]]</f>
        <v>11.709999999999999</v>
      </c>
      <c r="X1460" s="37">
        <f>STOCK[[#This Row],[Ganancia Unitaria]]*STOCK[[#This Row],[Salidas]]</f>
        <v>0</v>
      </c>
      <c r="Y1460" s="37"/>
      <c r="Z1460" s="37"/>
      <c r="AA1460" s="37">
        <f>STOCK[[#This Row],[Costo total]]*STOCK[[#This Row],[Entradas]]</f>
        <v>13.290000000000001</v>
      </c>
      <c r="AB1460" s="37">
        <f>STOCK[[#This Row],[Stock Actual]]*STOCK[[#This Row],[Costo total]]</f>
        <v>13.290000000000001</v>
      </c>
      <c r="AC1460" s="37"/>
    </row>
    <row r="1461" spans="1:29" s="6" customFormat="1" ht="50" customHeight="1">
      <c r="A1461" s="6" t="s">
        <v>3325</v>
      </c>
      <c r="B1461" s="40"/>
      <c r="C1461" s="37" t="s">
        <v>4</v>
      </c>
      <c r="D1461" s="37" t="s">
        <v>2760</v>
      </c>
      <c r="E1461" s="37" t="s">
        <v>3228</v>
      </c>
      <c r="F1461" s="37" t="s">
        <v>3204</v>
      </c>
      <c r="G1461" s="37"/>
      <c r="H1461" s="37">
        <f>STOCK[[#This Row],[Precio Final]]</f>
        <v>25</v>
      </c>
      <c r="I1461" s="102">
        <f>STOCK[[#This Row],[Precio Venta Ideal (x1.5)]]</f>
        <v>12</v>
      </c>
      <c r="J1461" s="38">
        <v>5</v>
      </c>
      <c r="K1461" s="38">
        <f>SUMIFS(VENTAS[Cantidad],VENTAS[Código del producto Vendido],STOCK[[#This Row],[Code]])</f>
        <v>0</v>
      </c>
      <c r="L1461" s="38">
        <f>STOCK[[#This Row],[Entradas]]-STOCK[[#This Row],[Salidas]]</f>
        <v>5</v>
      </c>
      <c r="M1461" s="37">
        <f>STOCK[[#This Row],[Precio Final]]*10%</f>
        <v>2.5</v>
      </c>
      <c r="N1461" s="37">
        <v>0</v>
      </c>
      <c r="O1461" s="37">
        <v>0</v>
      </c>
      <c r="P1461" s="37">
        <v>6.89</v>
      </c>
      <c r="Q1461" s="38">
        <v>0</v>
      </c>
      <c r="R1461" s="37">
        <v>0</v>
      </c>
      <c r="S1461" s="37">
        <v>1.65</v>
      </c>
      <c r="T1461" s="37">
        <f>STOCK[[#This Row],[Costo Unitario (USD)]]+STOCK[[#This Row],[Costo Envío (USD)]]+STOCK[[#This Row],[Comisión 10%]]</f>
        <v>11.04</v>
      </c>
      <c r="U1461" s="37">
        <f t="shared" si="5"/>
        <v>12</v>
      </c>
      <c r="V1461" s="37">
        <v>25</v>
      </c>
      <c r="W1461" s="37">
        <f>STOCK[[#This Row],[Precio Final]]-STOCK[[#This Row],[Costo total]]</f>
        <v>13.96</v>
      </c>
      <c r="X1461" s="37">
        <f>STOCK[[#This Row],[Ganancia Unitaria]]*STOCK[[#This Row],[Salidas]]</f>
        <v>0</v>
      </c>
      <c r="Y1461" s="37"/>
      <c r="Z1461" s="37"/>
      <c r="AA1461" s="37">
        <f>STOCK[[#This Row],[Costo total]]*STOCK[[#This Row],[Entradas]]</f>
        <v>55.199999999999996</v>
      </c>
      <c r="AB1461" s="37">
        <f>STOCK[[#This Row],[Stock Actual]]*STOCK[[#This Row],[Costo total]]</f>
        <v>55.199999999999996</v>
      </c>
      <c r="AC1461" s="37"/>
    </row>
    <row r="1462" spans="1:29" s="6" customFormat="1" ht="50" customHeight="1">
      <c r="A1462" s="6" t="s">
        <v>3326</v>
      </c>
      <c r="B1462" s="40"/>
      <c r="C1462" s="37" t="s">
        <v>4</v>
      </c>
      <c r="D1462" s="37" t="s">
        <v>2760</v>
      </c>
      <c r="E1462" s="37" t="s">
        <v>3235</v>
      </c>
      <c r="F1462" s="37" t="s">
        <v>241</v>
      </c>
      <c r="G1462" s="37"/>
      <c r="H1462" s="37">
        <f>STOCK[[#This Row],[Precio Final]]</f>
        <v>30</v>
      </c>
      <c r="I1462" s="102">
        <f>STOCK[[#This Row],[Precio Venta Ideal (x1.5)]]</f>
        <v>14</v>
      </c>
      <c r="J1462" s="38">
        <v>1</v>
      </c>
      <c r="K1462" s="38">
        <f>SUMIFS(VENTAS[Cantidad],VENTAS[Código del producto Vendido],STOCK[[#This Row],[Code]])</f>
        <v>0</v>
      </c>
      <c r="L1462" s="38">
        <f>STOCK[[#This Row],[Entradas]]-STOCK[[#This Row],[Salidas]]</f>
        <v>1</v>
      </c>
      <c r="M1462" s="37">
        <f>STOCK[[#This Row],[Precio Final]]*10%</f>
        <v>3</v>
      </c>
      <c r="N1462" s="37">
        <v>0</v>
      </c>
      <c r="O1462" s="37">
        <v>0</v>
      </c>
      <c r="P1462" s="37">
        <v>8.5500000000000007</v>
      </c>
      <c r="Q1462" s="38">
        <v>0</v>
      </c>
      <c r="R1462" s="37">
        <v>0</v>
      </c>
      <c r="S1462" s="37">
        <v>1.65</v>
      </c>
      <c r="T1462" s="37">
        <f>STOCK[[#This Row],[Costo Unitario (USD)]]+STOCK[[#This Row],[Costo Envío (USD)]]+STOCK[[#This Row],[Comisión 10%]]</f>
        <v>13.200000000000001</v>
      </c>
      <c r="U1462" s="37">
        <f t="shared" si="5"/>
        <v>14</v>
      </c>
      <c r="V1462" s="37">
        <v>30</v>
      </c>
      <c r="W1462" s="37">
        <f>STOCK[[#This Row],[Precio Final]]-STOCK[[#This Row],[Costo total]]</f>
        <v>16.799999999999997</v>
      </c>
      <c r="X1462" s="37">
        <f>STOCK[[#This Row],[Ganancia Unitaria]]*STOCK[[#This Row],[Salidas]]</f>
        <v>0</v>
      </c>
      <c r="Y1462" s="37"/>
      <c r="Z1462" s="37"/>
      <c r="AA1462" s="37">
        <f>STOCK[[#This Row],[Costo total]]*STOCK[[#This Row],[Entradas]]</f>
        <v>13.200000000000001</v>
      </c>
      <c r="AB1462" s="37">
        <f>STOCK[[#This Row],[Stock Actual]]*STOCK[[#This Row],[Costo total]]</f>
        <v>13.200000000000001</v>
      </c>
      <c r="AC1462" s="37"/>
    </row>
    <row r="1463" spans="1:29" s="6" customFormat="1" ht="50" customHeight="1">
      <c r="A1463" s="6" t="s">
        <v>3327</v>
      </c>
      <c r="B1463" s="40"/>
      <c r="C1463" s="37" t="s">
        <v>4</v>
      </c>
      <c r="D1463" s="37" t="s">
        <v>2760</v>
      </c>
      <c r="E1463" s="37" t="s">
        <v>3229</v>
      </c>
      <c r="F1463" s="37" t="s">
        <v>241</v>
      </c>
      <c r="G1463" s="37"/>
      <c r="H1463" s="37">
        <f>STOCK[[#This Row],[Precio Final]]</f>
        <v>35</v>
      </c>
      <c r="I1463" s="102">
        <f>STOCK[[#This Row],[Precio Venta Ideal (x1.5)]]</f>
        <v>15</v>
      </c>
      <c r="J1463" s="38">
        <v>1</v>
      </c>
      <c r="K1463" s="38">
        <f>SUMIFS(VENTAS[Cantidad],VENTAS[Código del producto Vendido],STOCK[[#This Row],[Code]])</f>
        <v>0</v>
      </c>
      <c r="L1463" s="38">
        <f>STOCK[[#This Row],[Entradas]]-STOCK[[#This Row],[Salidas]]</f>
        <v>1</v>
      </c>
      <c r="M1463" s="37">
        <f>STOCK[[#This Row],[Precio Final]]*10%</f>
        <v>3.5</v>
      </c>
      <c r="N1463" s="37">
        <v>0</v>
      </c>
      <c r="O1463" s="37">
        <v>0</v>
      </c>
      <c r="P1463" s="37">
        <v>8.9600000000000009</v>
      </c>
      <c r="Q1463" s="38">
        <v>0</v>
      </c>
      <c r="R1463" s="37">
        <v>0</v>
      </c>
      <c r="S1463" s="37">
        <v>1.65</v>
      </c>
      <c r="T1463" s="37">
        <f>STOCK[[#This Row],[Costo Unitario (USD)]]+STOCK[[#This Row],[Costo Envío (USD)]]+STOCK[[#This Row],[Comisión 10%]]</f>
        <v>14.110000000000001</v>
      </c>
      <c r="U1463" s="37">
        <f t="shared" si="5"/>
        <v>15</v>
      </c>
      <c r="V1463" s="37">
        <v>35</v>
      </c>
      <c r="W1463" s="37">
        <f>STOCK[[#This Row],[Precio Final]]-STOCK[[#This Row],[Costo total]]</f>
        <v>20.89</v>
      </c>
      <c r="X1463" s="37">
        <f>STOCK[[#This Row],[Ganancia Unitaria]]*STOCK[[#This Row],[Salidas]]</f>
        <v>0</v>
      </c>
      <c r="Y1463" s="37"/>
      <c r="Z1463" s="37"/>
      <c r="AA1463" s="37">
        <f>STOCK[[#This Row],[Costo total]]*STOCK[[#This Row],[Entradas]]</f>
        <v>14.110000000000001</v>
      </c>
      <c r="AB1463" s="37">
        <f>STOCK[[#This Row],[Stock Actual]]*STOCK[[#This Row],[Costo total]]</f>
        <v>14.110000000000001</v>
      </c>
      <c r="AC1463" s="37"/>
    </row>
    <row r="1464" spans="1:29" s="6" customFormat="1" ht="50" customHeight="1">
      <c r="A1464" s="6" t="s">
        <v>3328</v>
      </c>
      <c r="B1464" s="40"/>
      <c r="C1464" s="37" t="s">
        <v>4</v>
      </c>
      <c r="D1464" s="37" t="s">
        <v>2222</v>
      </c>
      <c r="E1464" s="37" t="s">
        <v>3230</v>
      </c>
      <c r="F1464" s="37" t="s">
        <v>241</v>
      </c>
      <c r="G1464" s="37"/>
      <c r="H1464" s="37">
        <f>STOCK[[#This Row],[Precio Final]]</f>
        <v>30</v>
      </c>
      <c r="I1464" s="102">
        <f>STOCK[[#This Row],[Precio Venta Ideal (x1.5)]]</f>
        <v>12</v>
      </c>
      <c r="J1464" s="38">
        <v>3</v>
      </c>
      <c r="K1464" s="38">
        <f>SUMIFS(VENTAS[Cantidad],VENTAS[Código del producto Vendido],STOCK[[#This Row],[Code]])</f>
        <v>0</v>
      </c>
      <c r="L1464" s="38">
        <f>STOCK[[#This Row],[Entradas]]-STOCK[[#This Row],[Salidas]]</f>
        <v>3</v>
      </c>
      <c r="M1464" s="37">
        <f>STOCK[[#This Row],[Precio Final]]*10%</f>
        <v>3</v>
      </c>
      <c r="N1464" s="37">
        <v>0</v>
      </c>
      <c r="O1464" s="37">
        <v>0</v>
      </c>
      <c r="P1464" s="37">
        <v>6.95</v>
      </c>
      <c r="Q1464" s="38">
        <v>0</v>
      </c>
      <c r="R1464" s="37">
        <v>0</v>
      </c>
      <c r="S1464" s="37">
        <v>1.65</v>
      </c>
      <c r="T1464" s="37">
        <f>STOCK[[#This Row],[Costo Unitario (USD)]]+STOCK[[#This Row],[Costo Envío (USD)]]+STOCK[[#This Row],[Comisión 10%]]</f>
        <v>11.6</v>
      </c>
      <c r="U1464" s="37">
        <f t="shared" si="5"/>
        <v>12</v>
      </c>
      <c r="V1464" s="37">
        <v>30</v>
      </c>
      <c r="W1464" s="37">
        <f>STOCK[[#This Row],[Precio Final]]-STOCK[[#This Row],[Costo total]]</f>
        <v>18.399999999999999</v>
      </c>
      <c r="X1464" s="37">
        <f>STOCK[[#This Row],[Ganancia Unitaria]]*STOCK[[#This Row],[Salidas]]</f>
        <v>0</v>
      </c>
      <c r="Y1464" s="37"/>
      <c r="Z1464" s="37"/>
      <c r="AA1464" s="37">
        <f>STOCK[[#This Row],[Costo total]]*STOCK[[#This Row],[Entradas]]</f>
        <v>34.799999999999997</v>
      </c>
      <c r="AB1464" s="37">
        <f>STOCK[[#This Row],[Stock Actual]]*STOCK[[#This Row],[Costo total]]</f>
        <v>34.799999999999997</v>
      </c>
      <c r="AC1464" s="37"/>
    </row>
    <row r="1465" spans="1:29" s="6" customFormat="1" ht="50" customHeight="1">
      <c r="A1465" s="6" t="s">
        <v>3329</v>
      </c>
      <c r="B1465" s="40"/>
      <c r="C1465" s="37" t="s">
        <v>4</v>
      </c>
      <c r="D1465" s="37" t="s">
        <v>2222</v>
      </c>
      <c r="E1465" s="37" t="s">
        <v>3230</v>
      </c>
      <c r="F1465" s="37" t="s">
        <v>243</v>
      </c>
      <c r="G1465" s="37"/>
      <c r="H1465" s="37">
        <f>STOCK[[#This Row],[Precio Final]]</f>
        <v>30</v>
      </c>
      <c r="I1465" s="102">
        <f>STOCK[[#This Row],[Precio Venta Ideal (x1.5)]]</f>
        <v>12</v>
      </c>
      <c r="J1465" s="38">
        <v>3</v>
      </c>
      <c r="K1465" s="38">
        <f>SUMIFS(VENTAS[Cantidad],VENTAS[Código del producto Vendido],STOCK[[#This Row],[Code]])</f>
        <v>0</v>
      </c>
      <c r="L1465" s="38">
        <f>STOCK[[#This Row],[Entradas]]-STOCK[[#This Row],[Salidas]]</f>
        <v>3</v>
      </c>
      <c r="M1465" s="37">
        <f>STOCK[[#This Row],[Precio Final]]*10%</f>
        <v>3</v>
      </c>
      <c r="N1465" s="37">
        <v>0</v>
      </c>
      <c r="O1465" s="37">
        <v>0</v>
      </c>
      <c r="P1465" s="37">
        <v>6.95</v>
      </c>
      <c r="Q1465" s="38">
        <v>0</v>
      </c>
      <c r="R1465" s="37">
        <v>0</v>
      </c>
      <c r="S1465" s="37">
        <v>1.65</v>
      </c>
      <c r="T1465" s="37">
        <f>STOCK[[#This Row],[Costo Unitario (USD)]]+STOCK[[#This Row],[Costo Envío (USD)]]+STOCK[[#This Row],[Comisión 10%]]</f>
        <v>11.6</v>
      </c>
      <c r="U1465" s="37">
        <f t="shared" si="5"/>
        <v>12</v>
      </c>
      <c r="V1465" s="37">
        <v>30</v>
      </c>
      <c r="W1465" s="37">
        <f>STOCK[[#This Row],[Precio Final]]-STOCK[[#This Row],[Costo total]]</f>
        <v>18.399999999999999</v>
      </c>
      <c r="X1465" s="37">
        <f>STOCK[[#This Row],[Ganancia Unitaria]]*STOCK[[#This Row],[Salidas]]</f>
        <v>0</v>
      </c>
      <c r="Y1465" s="37"/>
      <c r="Z1465" s="37"/>
      <c r="AA1465" s="37">
        <f>STOCK[[#This Row],[Costo total]]*STOCK[[#This Row],[Entradas]]</f>
        <v>34.799999999999997</v>
      </c>
      <c r="AB1465" s="37">
        <f>STOCK[[#This Row],[Stock Actual]]*STOCK[[#This Row],[Costo total]]</f>
        <v>34.799999999999997</v>
      </c>
      <c r="AC1465" s="37"/>
    </row>
    <row r="1466" spans="1:29" s="6" customFormat="1" ht="50" customHeight="1">
      <c r="A1466" s="6" t="s">
        <v>3330</v>
      </c>
      <c r="B1466" s="40"/>
      <c r="C1466" s="37" t="s">
        <v>4</v>
      </c>
      <c r="D1466" s="37" t="s">
        <v>2222</v>
      </c>
      <c r="E1466" s="37" t="s">
        <v>3230</v>
      </c>
      <c r="F1466" s="37" t="s">
        <v>244</v>
      </c>
      <c r="G1466" s="37"/>
      <c r="H1466" s="37">
        <f>STOCK[[#This Row],[Precio Final]]</f>
        <v>30</v>
      </c>
      <c r="I1466" s="102">
        <f>STOCK[[#This Row],[Precio Venta Ideal (x1.5)]]</f>
        <v>12</v>
      </c>
      <c r="J1466" s="38">
        <v>3</v>
      </c>
      <c r="K1466" s="38">
        <f>SUMIFS(VENTAS[Cantidad],VENTAS[Código del producto Vendido],STOCK[[#This Row],[Code]])</f>
        <v>0</v>
      </c>
      <c r="L1466" s="38">
        <f>STOCK[[#This Row],[Entradas]]-STOCK[[#This Row],[Salidas]]</f>
        <v>3</v>
      </c>
      <c r="M1466" s="37">
        <f>STOCK[[#This Row],[Precio Final]]*10%</f>
        <v>3</v>
      </c>
      <c r="N1466" s="37">
        <v>0</v>
      </c>
      <c r="O1466" s="37">
        <v>0</v>
      </c>
      <c r="P1466" s="37">
        <v>6.95</v>
      </c>
      <c r="Q1466" s="38">
        <v>0</v>
      </c>
      <c r="R1466" s="37">
        <v>0</v>
      </c>
      <c r="S1466" s="37">
        <v>1.65</v>
      </c>
      <c r="T1466" s="37">
        <f>STOCK[[#This Row],[Costo Unitario (USD)]]+STOCK[[#This Row],[Costo Envío (USD)]]+STOCK[[#This Row],[Comisión 10%]]</f>
        <v>11.6</v>
      </c>
      <c r="U1466" s="37">
        <f t="shared" si="5"/>
        <v>12</v>
      </c>
      <c r="V1466" s="37">
        <v>30</v>
      </c>
      <c r="W1466" s="37">
        <f>STOCK[[#This Row],[Precio Final]]-STOCK[[#This Row],[Costo total]]</f>
        <v>18.399999999999999</v>
      </c>
      <c r="X1466" s="37">
        <f>STOCK[[#This Row],[Ganancia Unitaria]]*STOCK[[#This Row],[Salidas]]</f>
        <v>0</v>
      </c>
      <c r="Y1466" s="37"/>
      <c r="Z1466" s="37"/>
      <c r="AA1466" s="37">
        <f>STOCK[[#This Row],[Costo total]]*STOCK[[#This Row],[Entradas]]</f>
        <v>34.799999999999997</v>
      </c>
      <c r="AB1466" s="37">
        <f>STOCK[[#This Row],[Stock Actual]]*STOCK[[#This Row],[Costo total]]</f>
        <v>34.799999999999997</v>
      </c>
      <c r="AC1466" s="37"/>
    </row>
    <row r="1467" spans="1:29" s="6" customFormat="1" ht="50" customHeight="1">
      <c r="A1467" s="6" t="s">
        <v>3331</v>
      </c>
      <c r="B1467" s="40"/>
      <c r="C1467" s="37" t="s">
        <v>4</v>
      </c>
      <c r="D1467" s="37" t="s">
        <v>2222</v>
      </c>
      <c r="E1467" s="37" t="s">
        <v>3230</v>
      </c>
      <c r="F1467" s="37" t="s">
        <v>239</v>
      </c>
      <c r="G1467" s="37"/>
      <c r="H1467" s="37">
        <f>STOCK[[#This Row],[Precio Final]]</f>
        <v>30</v>
      </c>
      <c r="I1467" s="102">
        <f>STOCK[[#This Row],[Precio Venta Ideal (x1.5)]]</f>
        <v>12</v>
      </c>
      <c r="J1467" s="38">
        <v>3</v>
      </c>
      <c r="K1467" s="38">
        <f>SUMIFS(VENTAS[Cantidad],VENTAS[Código del producto Vendido],STOCK[[#This Row],[Code]])</f>
        <v>0</v>
      </c>
      <c r="L1467" s="38">
        <f>STOCK[[#This Row],[Entradas]]-STOCK[[#This Row],[Salidas]]</f>
        <v>3</v>
      </c>
      <c r="M1467" s="37">
        <f>STOCK[[#This Row],[Precio Final]]*10%</f>
        <v>3</v>
      </c>
      <c r="N1467" s="37">
        <v>0</v>
      </c>
      <c r="O1467" s="37">
        <v>0</v>
      </c>
      <c r="P1467" s="37">
        <v>6.95</v>
      </c>
      <c r="Q1467" s="38">
        <v>0</v>
      </c>
      <c r="R1467" s="37">
        <v>0</v>
      </c>
      <c r="S1467" s="37">
        <v>1.65</v>
      </c>
      <c r="T1467" s="37">
        <f>STOCK[[#This Row],[Costo Unitario (USD)]]+STOCK[[#This Row],[Costo Envío (USD)]]+STOCK[[#This Row],[Comisión 10%]]</f>
        <v>11.6</v>
      </c>
      <c r="U1467" s="37">
        <f t="shared" si="5"/>
        <v>12</v>
      </c>
      <c r="V1467" s="37">
        <v>30</v>
      </c>
      <c r="W1467" s="37">
        <f>STOCK[[#This Row],[Precio Final]]-STOCK[[#This Row],[Costo total]]</f>
        <v>18.399999999999999</v>
      </c>
      <c r="X1467" s="37">
        <f>STOCK[[#This Row],[Ganancia Unitaria]]*STOCK[[#This Row],[Salidas]]</f>
        <v>0</v>
      </c>
      <c r="Y1467" s="37"/>
      <c r="Z1467" s="37"/>
      <c r="AA1467" s="37">
        <f>STOCK[[#This Row],[Costo total]]*STOCK[[#This Row],[Entradas]]</f>
        <v>34.799999999999997</v>
      </c>
      <c r="AB1467" s="37">
        <f>STOCK[[#This Row],[Stock Actual]]*STOCK[[#This Row],[Costo total]]</f>
        <v>34.799999999999997</v>
      </c>
      <c r="AC1467" s="37"/>
    </row>
    <row r="1468" spans="1:29" s="6" customFormat="1" ht="50" customHeight="1">
      <c r="A1468" s="6" t="s">
        <v>3332</v>
      </c>
      <c r="B1468" s="40"/>
      <c r="C1468" s="37" t="s">
        <v>4</v>
      </c>
      <c r="D1468" s="37" t="s">
        <v>2760</v>
      </c>
      <c r="E1468" s="37" t="s">
        <v>3231</v>
      </c>
      <c r="F1468" s="37" t="s">
        <v>241</v>
      </c>
      <c r="G1468" s="37"/>
      <c r="H1468" s="37">
        <f>STOCK[[#This Row],[Precio Final]]</f>
        <v>30</v>
      </c>
      <c r="I1468" s="102">
        <f>STOCK[[#This Row],[Precio Venta Ideal (x1.5)]]</f>
        <v>17</v>
      </c>
      <c r="J1468" s="38">
        <v>1</v>
      </c>
      <c r="K1468" s="38">
        <f>SUMIFS(VENTAS[Cantidad],VENTAS[Código del producto Vendido],STOCK[[#This Row],[Code]])</f>
        <v>1</v>
      </c>
      <c r="L1468" s="38">
        <f>STOCK[[#This Row],[Entradas]]-STOCK[[#This Row],[Salidas]]</f>
        <v>0</v>
      </c>
      <c r="M1468" s="37">
        <f>STOCK[[#This Row],[Precio Final]]*10%</f>
        <v>3</v>
      </c>
      <c r="N1468" s="37">
        <v>0</v>
      </c>
      <c r="O1468" s="37">
        <v>0</v>
      </c>
      <c r="P1468" s="37">
        <v>11.65</v>
      </c>
      <c r="Q1468" s="38">
        <v>0</v>
      </c>
      <c r="R1468" s="37">
        <v>0</v>
      </c>
      <c r="S1468" s="37">
        <v>1.65</v>
      </c>
      <c r="T1468" s="37">
        <f>STOCK[[#This Row],[Costo Unitario (USD)]]+STOCK[[#This Row],[Costo Envío (USD)]]+STOCK[[#This Row],[Comisión 10%]]</f>
        <v>16.3</v>
      </c>
      <c r="U1468" s="37">
        <f t="shared" si="5"/>
        <v>17</v>
      </c>
      <c r="V1468" s="37">
        <v>30</v>
      </c>
      <c r="W1468" s="37">
        <f>STOCK[[#This Row],[Precio Final]]-STOCK[[#This Row],[Costo total]]</f>
        <v>13.7</v>
      </c>
      <c r="X1468" s="37">
        <f>STOCK[[#This Row],[Ganancia Unitaria]]*STOCK[[#This Row],[Salidas]]</f>
        <v>13.7</v>
      </c>
      <c r="Y1468" s="37"/>
      <c r="Z1468" s="37"/>
      <c r="AA1468" s="37">
        <f>STOCK[[#This Row],[Costo total]]*STOCK[[#This Row],[Entradas]]</f>
        <v>16.3</v>
      </c>
      <c r="AB1468" s="37">
        <f>STOCK[[#This Row],[Stock Actual]]*STOCK[[#This Row],[Costo total]]</f>
        <v>0</v>
      </c>
      <c r="AC1468" s="37"/>
    </row>
    <row r="1469" spans="1:29" s="6" customFormat="1" ht="50" customHeight="1">
      <c r="A1469" s="6" t="s">
        <v>3333</v>
      </c>
      <c r="B1469" s="40"/>
      <c r="C1469" s="37" t="s">
        <v>4</v>
      </c>
      <c r="D1469" s="37" t="s">
        <v>2760</v>
      </c>
      <c r="E1469" s="37" t="s">
        <v>3232</v>
      </c>
      <c r="F1469" s="37" t="s">
        <v>244</v>
      </c>
      <c r="G1469" s="37"/>
      <c r="H1469" s="37">
        <f>STOCK[[#This Row],[Precio Final]]</f>
        <v>30</v>
      </c>
      <c r="I1469" s="102">
        <f>STOCK[[#This Row],[Precio Venta Ideal (x1.5)]]</f>
        <v>15</v>
      </c>
      <c r="J1469" s="38">
        <v>4</v>
      </c>
      <c r="K1469" s="38">
        <f>SUMIFS(VENTAS[Cantidad],VENTAS[Código del producto Vendido],STOCK[[#This Row],[Code]])</f>
        <v>0</v>
      </c>
      <c r="L1469" s="38">
        <f>STOCK[[#This Row],[Entradas]]-STOCK[[#This Row],[Salidas]]</f>
        <v>4</v>
      </c>
      <c r="M1469" s="37">
        <f>STOCK[[#This Row],[Precio Final]]*10%</f>
        <v>3</v>
      </c>
      <c r="N1469" s="37">
        <v>0</v>
      </c>
      <c r="O1469" s="37">
        <v>0</v>
      </c>
      <c r="P1469" s="37">
        <v>9.98</v>
      </c>
      <c r="Q1469" s="38">
        <v>0</v>
      </c>
      <c r="R1469" s="37">
        <v>0</v>
      </c>
      <c r="S1469" s="37">
        <v>1.65</v>
      </c>
      <c r="T1469" s="37">
        <f>STOCK[[#This Row],[Costo Unitario (USD)]]+STOCK[[#This Row],[Costo Envío (USD)]]+STOCK[[#This Row],[Comisión 10%]]</f>
        <v>14.63</v>
      </c>
      <c r="U1469" s="37">
        <f t="shared" si="5"/>
        <v>15</v>
      </c>
      <c r="V1469" s="37">
        <v>30</v>
      </c>
      <c r="W1469" s="37">
        <f>STOCK[[#This Row],[Precio Final]]-STOCK[[#This Row],[Costo total]]</f>
        <v>15.37</v>
      </c>
      <c r="X1469" s="37">
        <f>STOCK[[#This Row],[Ganancia Unitaria]]*STOCK[[#This Row],[Salidas]]</f>
        <v>0</v>
      </c>
      <c r="Y1469" s="37"/>
      <c r="Z1469" s="37"/>
      <c r="AA1469" s="37">
        <f>STOCK[[#This Row],[Costo total]]*STOCK[[#This Row],[Entradas]]</f>
        <v>58.52</v>
      </c>
      <c r="AB1469" s="37">
        <f>STOCK[[#This Row],[Stock Actual]]*STOCK[[#This Row],[Costo total]]</f>
        <v>58.52</v>
      </c>
      <c r="AC1469" s="37"/>
    </row>
    <row r="1470" spans="1:29" s="6" customFormat="1" ht="50" customHeight="1">
      <c r="A1470" s="6" t="s">
        <v>3334</v>
      </c>
      <c r="B1470" s="40"/>
      <c r="C1470" s="37" t="s">
        <v>4</v>
      </c>
      <c r="D1470" s="37" t="s">
        <v>2760</v>
      </c>
      <c r="E1470" s="37" t="s">
        <v>3233</v>
      </c>
      <c r="F1470" s="37" t="s">
        <v>241</v>
      </c>
      <c r="G1470" s="37"/>
      <c r="H1470" s="37">
        <f>STOCK[[#This Row],[Precio Final]]</f>
        <v>30</v>
      </c>
      <c r="I1470" s="102">
        <f>STOCK[[#This Row],[Precio Venta Ideal (x1.5)]]</f>
        <v>19</v>
      </c>
      <c r="J1470" s="38">
        <v>2</v>
      </c>
      <c r="K1470" s="38">
        <f>SUMIFS(VENTAS[Cantidad],VENTAS[Código del producto Vendido],STOCK[[#This Row],[Code]])</f>
        <v>1</v>
      </c>
      <c r="L1470" s="38">
        <f>STOCK[[#This Row],[Entradas]]-STOCK[[#This Row],[Salidas]]</f>
        <v>1</v>
      </c>
      <c r="M1470" s="37">
        <f>STOCK[[#This Row],[Precio Final]]*10%</f>
        <v>3</v>
      </c>
      <c r="N1470" s="37">
        <v>0</v>
      </c>
      <c r="O1470" s="37">
        <v>0</v>
      </c>
      <c r="P1470" s="37">
        <v>13.48</v>
      </c>
      <c r="Q1470" s="38">
        <v>0</v>
      </c>
      <c r="R1470" s="37">
        <v>0</v>
      </c>
      <c r="S1470" s="37">
        <v>1.65</v>
      </c>
      <c r="T1470" s="37">
        <f>STOCK[[#This Row],[Costo Unitario (USD)]]+STOCK[[#This Row],[Costo Envío (USD)]]+STOCK[[#This Row],[Comisión 10%]]</f>
        <v>18.130000000000003</v>
      </c>
      <c r="U1470" s="37">
        <f t="shared" si="5"/>
        <v>19</v>
      </c>
      <c r="V1470" s="37">
        <v>30</v>
      </c>
      <c r="W1470" s="37">
        <f>STOCK[[#This Row],[Precio Final]]-STOCK[[#This Row],[Costo total]]</f>
        <v>11.869999999999997</v>
      </c>
      <c r="X1470" s="37">
        <f>STOCK[[#This Row],[Ganancia Unitaria]]*STOCK[[#This Row],[Salidas]]</f>
        <v>11.869999999999997</v>
      </c>
      <c r="Y1470" s="37"/>
      <c r="Z1470" s="37"/>
      <c r="AA1470" s="37">
        <f>STOCK[[#This Row],[Costo total]]*STOCK[[#This Row],[Entradas]]</f>
        <v>36.260000000000005</v>
      </c>
      <c r="AB1470" s="37">
        <f>STOCK[[#This Row],[Stock Actual]]*STOCK[[#This Row],[Costo total]]</f>
        <v>18.130000000000003</v>
      </c>
      <c r="AC1470" s="37"/>
    </row>
    <row r="1471" spans="1:29" s="6" customFormat="1" ht="50" customHeight="1">
      <c r="A1471" s="6" t="s">
        <v>3335</v>
      </c>
      <c r="B1471" s="40"/>
      <c r="C1471" s="37" t="s">
        <v>4</v>
      </c>
      <c r="D1471" s="37" t="s">
        <v>2760</v>
      </c>
      <c r="E1471" s="37" t="s">
        <v>3233</v>
      </c>
      <c r="F1471" s="37" t="s">
        <v>243</v>
      </c>
      <c r="G1471" s="37"/>
      <c r="H1471" s="37">
        <f>STOCK[[#This Row],[Precio Final]]</f>
        <v>30</v>
      </c>
      <c r="I1471" s="102">
        <f>STOCK[[#This Row],[Precio Venta Ideal (x1.5)]]</f>
        <v>19</v>
      </c>
      <c r="J1471" s="38">
        <v>2</v>
      </c>
      <c r="K1471" s="38">
        <f>SUMIFS(VENTAS[Cantidad],VENTAS[Código del producto Vendido],STOCK[[#This Row],[Code]])</f>
        <v>0</v>
      </c>
      <c r="L1471" s="38">
        <f>STOCK[[#This Row],[Entradas]]-STOCK[[#This Row],[Salidas]]</f>
        <v>2</v>
      </c>
      <c r="M1471" s="37">
        <f>STOCK[[#This Row],[Precio Final]]*10%</f>
        <v>3</v>
      </c>
      <c r="N1471" s="37">
        <v>0</v>
      </c>
      <c r="O1471" s="37">
        <v>0</v>
      </c>
      <c r="P1471" s="37">
        <v>13.48</v>
      </c>
      <c r="Q1471" s="38">
        <v>0</v>
      </c>
      <c r="R1471" s="37">
        <v>0</v>
      </c>
      <c r="S1471" s="37">
        <v>1.65</v>
      </c>
      <c r="T1471" s="37">
        <f>STOCK[[#This Row],[Costo Unitario (USD)]]+STOCK[[#This Row],[Costo Envío (USD)]]+STOCK[[#This Row],[Comisión 10%]]</f>
        <v>18.130000000000003</v>
      </c>
      <c r="U1471" s="37">
        <f t="shared" si="5"/>
        <v>19</v>
      </c>
      <c r="V1471" s="37">
        <v>30</v>
      </c>
      <c r="W1471" s="37">
        <f>STOCK[[#This Row],[Precio Final]]-STOCK[[#This Row],[Costo total]]</f>
        <v>11.869999999999997</v>
      </c>
      <c r="X1471" s="37">
        <f>STOCK[[#This Row],[Ganancia Unitaria]]*STOCK[[#This Row],[Salidas]]</f>
        <v>0</v>
      </c>
      <c r="Y1471" s="37"/>
      <c r="Z1471" s="37"/>
      <c r="AA1471" s="37">
        <f>STOCK[[#This Row],[Costo total]]*STOCK[[#This Row],[Entradas]]</f>
        <v>36.260000000000005</v>
      </c>
      <c r="AB1471" s="37">
        <f>STOCK[[#This Row],[Stock Actual]]*STOCK[[#This Row],[Costo total]]</f>
        <v>36.260000000000005</v>
      </c>
      <c r="AC1471" s="37"/>
    </row>
    <row r="1472" spans="1:29" s="6" customFormat="1" ht="50" customHeight="1">
      <c r="A1472" s="6" t="s">
        <v>3336</v>
      </c>
      <c r="B1472" s="40"/>
      <c r="C1472" s="37" t="s">
        <v>4</v>
      </c>
      <c r="D1472" s="37" t="s">
        <v>2760</v>
      </c>
      <c r="E1472" s="37" t="s">
        <v>3233</v>
      </c>
      <c r="F1472" s="37" t="s">
        <v>244</v>
      </c>
      <c r="G1472" s="37"/>
      <c r="H1472" s="37">
        <f>STOCK[[#This Row],[Precio Final]]</f>
        <v>30</v>
      </c>
      <c r="I1472" s="102">
        <f>STOCK[[#This Row],[Precio Venta Ideal (x1.5)]]</f>
        <v>19</v>
      </c>
      <c r="J1472" s="38">
        <v>2</v>
      </c>
      <c r="K1472" s="38">
        <f>SUMIFS(VENTAS[Cantidad],VENTAS[Código del producto Vendido],STOCK[[#This Row],[Code]])</f>
        <v>0</v>
      </c>
      <c r="L1472" s="38">
        <f>STOCK[[#This Row],[Entradas]]-STOCK[[#This Row],[Salidas]]</f>
        <v>2</v>
      </c>
      <c r="M1472" s="37">
        <f>STOCK[[#This Row],[Precio Final]]*10%</f>
        <v>3</v>
      </c>
      <c r="N1472" s="37">
        <v>0</v>
      </c>
      <c r="O1472" s="37">
        <v>0</v>
      </c>
      <c r="P1472" s="37">
        <v>13.48</v>
      </c>
      <c r="Q1472" s="38">
        <v>0</v>
      </c>
      <c r="R1472" s="37">
        <v>0</v>
      </c>
      <c r="S1472" s="37">
        <v>1.65</v>
      </c>
      <c r="T1472" s="37">
        <f>STOCK[[#This Row],[Costo Unitario (USD)]]+STOCK[[#This Row],[Costo Envío (USD)]]+STOCK[[#This Row],[Comisión 10%]]</f>
        <v>18.130000000000003</v>
      </c>
      <c r="U1472" s="37">
        <f t="shared" si="5"/>
        <v>19</v>
      </c>
      <c r="V1472" s="37">
        <v>30</v>
      </c>
      <c r="W1472" s="37">
        <f>STOCK[[#This Row],[Precio Final]]-STOCK[[#This Row],[Costo total]]</f>
        <v>11.869999999999997</v>
      </c>
      <c r="X1472" s="37">
        <f>STOCK[[#This Row],[Ganancia Unitaria]]*STOCK[[#This Row],[Salidas]]</f>
        <v>0</v>
      </c>
      <c r="Y1472" s="37"/>
      <c r="Z1472" s="37"/>
      <c r="AA1472" s="37">
        <f>STOCK[[#This Row],[Costo total]]*STOCK[[#This Row],[Entradas]]</f>
        <v>36.260000000000005</v>
      </c>
      <c r="AB1472" s="37">
        <f>STOCK[[#This Row],[Stock Actual]]*STOCK[[#This Row],[Costo total]]</f>
        <v>36.260000000000005</v>
      </c>
      <c r="AC1472" s="37"/>
    </row>
    <row r="1473" spans="1:29" s="6" customFormat="1" ht="50" customHeight="1">
      <c r="A1473" s="6" t="s">
        <v>3337</v>
      </c>
      <c r="B1473" s="40"/>
      <c r="C1473" s="37" t="s">
        <v>4</v>
      </c>
      <c r="D1473" s="37" t="s">
        <v>2760</v>
      </c>
      <c r="E1473" s="37" t="s">
        <v>3234</v>
      </c>
      <c r="F1473" s="37" t="s">
        <v>241</v>
      </c>
      <c r="G1473" s="37"/>
      <c r="H1473" s="37">
        <f>STOCK[[#This Row],[Precio Final]]</f>
        <v>25</v>
      </c>
      <c r="I1473" s="102">
        <f>STOCK[[#This Row],[Precio Venta Ideal (x1.5)]]</f>
        <v>17</v>
      </c>
      <c r="J1473" s="38">
        <v>1</v>
      </c>
      <c r="K1473" s="38">
        <f>SUMIFS(VENTAS[Cantidad],VENTAS[Código del producto Vendido],STOCK[[#This Row],[Code]])</f>
        <v>0</v>
      </c>
      <c r="L1473" s="38">
        <f>STOCK[[#This Row],[Entradas]]-STOCK[[#This Row],[Salidas]]</f>
        <v>1</v>
      </c>
      <c r="M1473" s="37">
        <f>STOCK[[#This Row],[Precio Final]]*10%</f>
        <v>2.5</v>
      </c>
      <c r="N1473" s="37">
        <v>0</v>
      </c>
      <c r="O1473" s="37">
        <v>0</v>
      </c>
      <c r="P1473" s="37">
        <v>11.98</v>
      </c>
      <c r="Q1473" s="38">
        <v>0</v>
      </c>
      <c r="R1473" s="37">
        <v>0</v>
      </c>
      <c r="S1473" s="37">
        <v>1.65</v>
      </c>
      <c r="T1473" s="37">
        <f>STOCK[[#This Row],[Costo Unitario (USD)]]+STOCK[[#This Row],[Costo Envío (USD)]]+STOCK[[#This Row],[Comisión 10%]]</f>
        <v>16.130000000000003</v>
      </c>
      <c r="U1473" s="37">
        <f t="shared" si="5"/>
        <v>17</v>
      </c>
      <c r="V1473" s="37">
        <v>25</v>
      </c>
      <c r="W1473" s="37">
        <f>STOCK[[#This Row],[Precio Final]]-STOCK[[#This Row],[Costo total]]</f>
        <v>8.8699999999999974</v>
      </c>
      <c r="X1473" s="37">
        <f>STOCK[[#This Row],[Ganancia Unitaria]]*STOCK[[#This Row],[Salidas]]</f>
        <v>0</v>
      </c>
      <c r="Y1473" s="37"/>
      <c r="Z1473" s="37"/>
      <c r="AA1473" s="37">
        <f>STOCK[[#This Row],[Costo total]]*STOCK[[#This Row],[Entradas]]</f>
        <v>16.130000000000003</v>
      </c>
      <c r="AB1473" s="37">
        <f>STOCK[[#This Row],[Stock Actual]]*STOCK[[#This Row],[Costo total]]</f>
        <v>16.130000000000003</v>
      </c>
      <c r="AC1473" s="37"/>
    </row>
    <row r="1474" spans="1:29" s="6" customFormat="1" ht="50" customHeight="1">
      <c r="A1474" s="6" t="s">
        <v>3338</v>
      </c>
      <c r="B1474" s="40"/>
      <c r="C1474" s="37" t="s">
        <v>4</v>
      </c>
      <c r="D1474" s="37" t="s">
        <v>2760</v>
      </c>
      <c r="E1474" s="37" t="s">
        <v>3234</v>
      </c>
      <c r="F1474" s="37" t="s">
        <v>243</v>
      </c>
      <c r="G1474" s="37"/>
      <c r="H1474" s="37">
        <f>STOCK[[#This Row],[Precio Final]]</f>
        <v>25</v>
      </c>
      <c r="I1474" s="102">
        <f>STOCK[[#This Row],[Precio Venta Ideal (x1.5)]]</f>
        <v>17</v>
      </c>
      <c r="J1474" s="38">
        <v>1</v>
      </c>
      <c r="K1474" s="38">
        <f>SUMIFS(VENTAS[Cantidad],VENTAS[Código del producto Vendido],STOCK[[#This Row],[Code]])</f>
        <v>0</v>
      </c>
      <c r="L1474" s="38">
        <f>STOCK[[#This Row],[Entradas]]-STOCK[[#This Row],[Salidas]]</f>
        <v>1</v>
      </c>
      <c r="M1474" s="37">
        <f>STOCK[[#This Row],[Precio Final]]*10%</f>
        <v>2.5</v>
      </c>
      <c r="N1474" s="37">
        <v>0</v>
      </c>
      <c r="O1474" s="37">
        <v>0</v>
      </c>
      <c r="P1474" s="37">
        <v>11.98</v>
      </c>
      <c r="Q1474" s="38">
        <v>0</v>
      </c>
      <c r="R1474" s="37">
        <v>0</v>
      </c>
      <c r="S1474" s="37">
        <v>1.65</v>
      </c>
      <c r="T1474" s="37">
        <f>STOCK[[#This Row],[Costo Unitario (USD)]]+STOCK[[#This Row],[Costo Envío (USD)]]+STOCK[[#This Row],[Comisión 10%]]</f>
        <v>16.130000000000003</v>
      </c>
      <c r="U1474" s="37">
        <f t="shared" si="5"/>
        <v>17</v>
      </c>
      <c r="V1474" s="37">
        <v>25</v>
      </c>
      <c r="W1474" s="37">
        <f>STOCK[[#This Row],[Precio Final]]-STOCK[[#This Row],[Costo total]]</f>
        <v>8.8699999999999974</v>
      </c>
      <c r="X1474" s="37">
        <f>STOCK[[#This Row],[Ganancia Unitaria]]*STOCK[[#This Row],[Salidas]]</f>
        <v>0</v>
      </c>
      <c r="Y1474" s="37"/>
      <c r="Z1474" s="37"/>
      <c r="AA1474" s="37">
        <f>STOCK[[#This Row],[Costo total]]*STOCK[[#This Row],[Entradas]]</f>
        <v>16.130000000000003</v>
      </c>
      <c r="AB1474" s="37">
        <f>STOCK[[#This Row],[Stock Actual]]*STOCK[[#This Row],[Costo total]]</f>
        <v>16.130000000000003</v>
      </c>
      <c r="AC1474" s="37"/>
    </row>
    <row r="1475" spans="1:29" s="6" customFormat="1" ht="50" customHeight="1">
      <c r="A1475" s="6" t="s">
        <v>3339</v>
      </c>
      <c r="B1475" s="40"/>
      <c r="C1475" s="37" t="s">
        <v>4</v>
      </c>
      <c r="D1475" s="37" t="s">
        <v>2760</v>
      </c>
      <c r="E1475" s="37" t="s">
        <v>3235</v>
      </c>
      <c r="F1475" s="37" t="s">
        <v>243</v>
      </c>
      <c r="G1475" s="37"/>
      <c r="H1475" s="37">
        <f>STOCK[[#This Row],[Precio Final]]</f>
        <v>30</v>
      </c>
      <c r="I1475" s="102">
        <f>STOCK[[#This Row],[Precio Venta Ideal (x1.5)]]</f>
        <v>14</v>
      </c>
      <c r="J1475" s="38">
        <v>1</v>
      </c>
      <c r="K1475" s="38">
        <f>SUMIFS(VENTAS[Cantidad],VENTAS[Código del producto Vendido],STOCK[[#This Row],[Code]])</f>
        <v>0</v>
      </c>
      <c r="L1475" s="38">
        <f>STOCK[[#This Row],[Entradas]]-STOCK[[#This Row],[Salidas]]</f>
        <v>1</v>
      </c>
      <c r="M1475" s="37">
        <f>STOCK[[#This Row],[Precio Final]]*10%</f>
        <v>3</v>
      </c>
      <c r="N1475" s="37">
        <v>0</v>
      </c>
      <c r="O1475" s="37">
        <v>0</v>
      </c>
      <c r="P1475" s="37">
        <v>8.5500000000000007</v>
      </c>
      <c r="Q1475" s="38">
        <v>0</v>
      </c>
      <c r="R1475" s="37">
        <v>0</v>
      </c>
      <c r="S1475" s="37">
        <v>1.65</v>
      </c>
      <c r="T1475" s="37">
        <f>STOCK[[#This Row],[Costo Unitario (USD)]]+STOCK[[#This Row],[Costo Envío (USD)]]+STOCK[[#This Row],[Comisión 10%]]</f>
        <v>13.200000000000001</v>
      </c>
      <c r="U1475" s="37">
        <f t="shared" si="5"/>
        <v>14</v>
      </c>
      <c r="V1475" s="37">
        <v>30</v>
      </c>
      <c r="W1475" s="37">
        <f>STOCK[[#This Row],[Precio Final]]-STOCK[[#This Row],[Costo total]]</f>
        <v>16.799999999999997</v>
      </c>
      <c r="X1475" s="37">
        <f>STOCK[[#This Row],[Ganancia Unitaria]]*STOCK[[#This Row],[Salidas]]</f>
        <v>0</v>
      </c>
      <c r="Y1475" s="37"/>
      <c r="Z1475" s="37"/>
      <c r="AA1475" s="37">
        <f>STOCK[[#This Row],[Costo total]]*STOCK[[#This Row],[Entradas]]</f>
        <v>13.200000000000001</v>
      </c>
      <c r="AB1475" s="37">
        <f>STOCK[[#This Row],[Stock Actual]]*STOCK[[#This Row],[Costo total]]</f>
        <v>13.200000000000001</v>
      </c>
      <c r="AC1475" s="37"/>
    </row>
    <row r="1476" spans="1:29" s="6" customFormat="1" ht="50" customHeight="1">
      <c r="A1476" s="6" t="s">
        <v>3340</v>
      </c>
      <c r="B1476" s="40"/>
      <c r="C1476" s="37" t="s">
        <v>4</v>
      </c>
      <c r="D1476" s="37" t="s">
        <v>2760</v>
      </c>
      <c r="E1476" s="37" t="s">
        <v>3236</v>
      </c>
      <c r="F1476" s="37" t="s">
        <v>455</v>
      </c>
      <c r="G1476" s="37"/>
      <c r="H1476" s="37">
        <f>STOCK[[#This Row],[Precio Final]]</f>
        <v>20</v>
      </c>
      <c r="I1476" s="102">
        <f>STOCK[[#This Row],[Precio Venta Ideal (x1.5)]]</f>
        <v>10</v>
      </c>
      <c r="J1476" s="38">
        <v>2</v>
      </c>
      <c r="K1476" s="38">
        <f>SUMIFS(VENTAS[Cantidad],VENTAS[Código del producto Vendido],STOCK[[#This Row],[Code]])</f>
        <v>2</v>
      </c>
      <c r="L1476" s="38">
        <f>STOCK[[#This Row],[Entradas]]-STOCK[[#This Row],[Salidas]]</f>
        <v>0</v>
      </c>
      <c r="M1476" s="37">
        <f>STOCK[[#This Row],[Precio Final]]*10%</f>
        <v>2</v>
      </c>
      <c r="N1476" s="37">
        <v>0</v>
      </c>
      <c r="O1476" s="37">
        <v>0</v>
      </c>
      <c r="P1476" s="37">
        <v>5.98</v>
      </c>
      <c r="Q1476" s="38">
        <v>0</v>
      </c>
      <c r="R1476" s="37">
        <v>0</v>
      </c>
      <c r="S1476" s="37">
        <v>1.65</v>
      </c>
      <c r="T1476" s="37">
        <f>STOCK[[#This Row],[Costo Unitario (USD)]]+STOCK[[#This Row],[Costo Envío (USD)]]+STOCK[[#This Row],[Comisión 10%]]</f>
        <v>9.6300000000000008</v>
      </c>
      <c r="U1476" s="37">
        <f t="shared" si="5"/>
        <v>10</v>
      </c>
      <c r="V1476" s="37">
        <v>20</v>
      </c>
      <c r="W1476" s="37">
        <f>STOCK[[#This Row],[Precio Final]]-STOCK[[#This Row],[Costo total]]</f>
        <v>10.37</v>
      </c>
      <c r="X1476" s="37">
        <f>STOCK[[#This Row],[Ganancia Unitaria]]*STOCK[[#This Row],[Salidas]]</f>
        <v>20.74</v>
      </c>
      <c r="Y1476" s="37"/>
      <c r="Z1476" s="37"/>
      <c r="AA1476" s="37">
        <f>STOCK[[#This Row],[Costo total]]*STOCK[[#This Row],[Entradas]]</f>
        <v>19.260000000000002</v>
      </c>
      <c r="AB1476" s="37">
        <f>STOCK[[#This Row],[Stock Actual]]*STOCK[[#This Row],[Costo total]]</f>
        <v>0</v>
      </c>
      <c r="AC1476" s="37"/>
    </row>
    <row r="1477" spans="1:29" s="6" customFormat="1" ht="50" customHeight="1">
      <c r="A1477" s="6" t="s">
        <v>3341</v>
      </c>
      <c r="B1477" s="40"/>
      <c r="C1477" s="37" t="s">
        <v>4</v>
      </c>
      <c r="D1477" s="37" t="s">
        <v>2760</v>
      </c>
      <c r="E1477" s="37" t="s">
        <v>3236</v>
      </c>
      <c r="F1477" s="37" t="s">
        <v>243</v>
      </c>
      <c r="G1477" s="37"/>
      <c r="H1477" s="37">
        <f>STOCK[[#This Row],[Precio Final]]</f>
        <v>20</v>
      </c>
      <c r="I1477" s="102">
        <f>STOCK[[#This Row],[Precio Venta Ideal (x1.5)]]</f>
        <v>10</v>
      </c>
      <c r="J1477" s="38">
        <v>1</v>
      </c>
      <c r="K1477" s="38">
        <f>SUMIFS(VENTAS[Cantidad],VENTAS[Código del producto Vendido],STOCK[[#This Row],[Code]])</f>
        <v>0</v>
      </c>
      <c r="L1477" s="38">
        <f>STOCK[[#This Row],[Entradas]]-STOCK[[#This Row],[Salidas]]</f>
        <v>1</v>
      </c>
      <c r="M1477" s="37">
        <f>STOCK[[#This Row],[Precio Final]]*10%</f>
        <v>2</v>
      </c>
      <c r="N1477" s="37">
        <v>0</v>
      </c>
      <c r="O1477" s="37">
        <v>0</v>
      </c>
      <c r="P1477" s="37">
        <v>5.98</v>
      </c>
      <c r="Q1477" s="38">
        <v>0</v>
      </c>
      <c r="R1477" s="37">
        <v>0</v>
      </c>
      <c r="S1477" s="37">
        <v>1.65</v>
      </c>
      <c r="T1477" s="37">
        <f>STOCK[[#This Row],[Costo Unitario (USD)]]+STOCK[[#This Row],[Costo Envío (USD)]]+STOCK[[#This Row],[Comisión 10%]]</f>
        <v>9.6300000000000008</v>
      </c>
      <c r="U1477" s="37">
        <f t="shared" si="5"/>
        <v>10</v>
      </c>
      <c r="V1477" s="37">
        <v>20</v>
      </c>
      <c r="W1477" s="37">
        <f>STOCK[[#This Row],[Precio Final]]-STOCK[[#This Row],[Costo total]]</f>
        <v>10.37</v>
      </c>
      <c r="X1477" s="37">
        <f>STOCK[[#This Row],[Ganancia Unitaria]]*STOCK[[#This Row],[Salidas]]</f>
        <v>0</v>
      </c>
      <c r="Y1477" s="37"/>
      <c r="Z1477" s="37"/>
      <c r="AA1477" s="37">
        <f>STOCK[[#This Row],[Costo total]]*STOCK[[#This Row],[Entradas]]</f>
        <v>9.6300000000000008</v>
      </c>
      <c r="AB1477" s="37">
        <f>STOCK[[#This Row],[Stock Actual]]*STOCK[[#This Row],[Costo total]]</f>
        <v>9.6300000000000008</v>
      </c>
      <c r="AC1477" s="37"/>
    </row>
    <row r="1478" spans="1:29" s="6" customFormat="1" ht="50" customHeight="1">
      <c r="A1478" s="6" t="s">
        <v>3342</v>
      </c>
      <c r="B1478" s="40"/>
      <c r="C1478" s="37" t="s">
        <v>4</v>
      </c>
      <c r="D1478" s="37" t="s">
        <v>2760</v>
      </c>
      <c r="E1478" s="37" t="s">
        <v>3236</v>
      </c>
      <c r="F1478" s="37" t="s">
        <v>244</v>
      </c>
      <c r="G1478" s="37"/>
      <c r="H1478" s="37">
        <f>STOCK[[#This Row],[Precio Final]]</f>
        <v>20</v>
      </c>
      <c r="I1478" s="102">
        <f>STOCK[[#This Row],[Precio Venta Ideal (x1.5)]]</f>
        <v>10</v>
      </c>
      <c r="J1478" s="38">
        <v>1</v>
      </c>
      <c r="K1478" s="38">
        <f>SUMIFS(VENTAS[Cantidad],VENTAS[Código del producto Vendido],STOCK[[#This Row],[Code]])</f>
        <v>0</v>
      </c>
      <c r="L1478" s="38">
        <f>STOCK[[#This Row],[Entradas]]-STOCK[[#This Row],[Salidas]]</f>
        <v>1</v>
      </c>
      <c r="M1478" s="37">
        <f>STOCK[[#This Row],[Precio Final]]*10%</f>
        <v>2</v>
      </c>
      <c r="N1478" s="37">
        <v>0</v>
      </c>
      <c r="O1478" s="37">
        <v>0</v>
      </c>
      <c r="P1478" s="37">
        <v>5.98</v>
      </c>
      <c r="Q1478" s="38">
        <v>0</v>
      </c>
      <c r="R1478" s="37">
        <v>0</v>
      </c>
      <c r="S1478" s="37">
        <v>1.65</v>
      </c>
      <c r="T1478" s="37">
        <f>STOCK[[#This Row],[Costo Unitario (USD)]]+STOCK[[#This Row],[Costo Envío (USD)]]+STOCK[[#This Row],[Comisión 10%]]</f>
        <v>9.6300000000000008</v>
      </c>
      <c r="U1478" s="37">
        <f t="shared" si="5"/>
        <v>10</v>
      </c>
      <c r="V1478" s="37">
        <v>20</v>
      </c>
      <c r="W1478" s="37">
        <f>STOCK[[#This Row],[Precio Final]]-STOCK[[#This Row],[Costo total]]</f>
        <v>10.37</v>
      </c>
      <c r="X1478" s="37">
        <f>STOCK[[#This Row],[Ganancia Unitaria]]*STOCK[[#This Row],[Salidas]]</f>
        <v>0</v>
      </c>
      <c r="Y1478" s="37"/>
      <c r="Z1478" s="37"/>
      <c r="AA1478" s="37">
        <f>STOCK[[#This Row],[Costo total]]*STOCK[[#This Row],[Entradas]]</f>
        <v>9.6300000000000008</v>
      </c>
      <c r="AB1478" s="37">
        <f>STOCK[[#This Row],[Stock Actual]]*STOCK[[#This Row],[Costo total]]</f>
        <v>9.6300000000000008</v>
      </c>
      <c r="AC1478" s="37"/>
    </row>
    <row r="1479" spans="1:29" s="6" customFormat="1" ht="50" customHeight="1">
      <c r="A1479" s="6" t="s">
        <v>3343</v>
      </c>
      <c r="B1479" s="40"/>
      <c r="C1479" s="37" t="s">
        <v>4</v>
      </c>
      <c r="D1479" s="37" t="s">
        <v>2218</v>
      </c>
      <c r="E1479" s="37" t="s">
        <v>3237</v>
      </c>
      <c r="F1479" s="37" t="s">
        <v>243</v>
      </c>
      <c r="G1479" s="37"/>
      <c r="H1479" s="37">
        <f>STOCK[[#This Row],[Precio Final]]</f>
        <v>40</v>
      </c>
      <c r="I1479" s="102">
        <f>STOCK[[#This Row],[Precio Venta Ideal (x1.5)]]</f>
        <v>19</v>
      </c>
      <c r="J1479" s="38">
        <v>1</v>
      </c>
      <c r="K1479" s="38">
        <f>SUMIFS(VENTAS[Cantidad],VENTAS[Código del producto Vendido],STOCK[[#This Row],[Code]])</f>
        <v>0</v>
      </c>
      <c r="L1479" s="38">
        <f>STOCK[[#This Row],[Entradas]]-STOCK[[#This Row],[Salidas]]</f>
        <v>1</v>
      </c>
      <c r="M1479" s="37">
        <f>STOCK[[#This Row],[Precio Final]]*10%</f>
        <v>4</v>
      </c>
      <c r="N1479" s="37">
        <v>0</v>
      </c>
      <c r="O1479" s="37">
        <v>0</v>
      </c>
      <c r="P1479" s="37">
        <v>12.92</v>
      </c>
      <c r="Q1479" s="38">
        <v>0</v>
      </c>
      <c r="R1479" s="37">
        <v>0</v>
      </c>
      <c r="S1479" s="37">
        <v>1.65</v>
      </c>
      <c r="T1479" s="37">
        <f>STOCK[[#This Row],[Costo Unitario (USD)]]+STOCK[[#This Row],[Costo Envío (USD)]]+STOCK[[#This Row],[Comisión 10%]]</f>
        <v>18.57</v>
      </c>
      <c r="U1479" s="37">
        <f t="shared" si="5"/>
        <v>19</v>
      </c>
      <c r="V1479" s="37">
        <v>40</v>
      </c>
      <c r="W1479" s="37">
        <f>STOCK[[#This Row],[Precio Final]]-STOCK[[#This Row],[Costo total]]</f>
        <v>21.43</v>
      </c>
      <c r="X1479" s="37">
        <f>STOCK[[#This Row],[Ganancia Unitaria]]*STOCK[[#This Row],[Salidas]]</f>
        <v>0</v>
      </c>
      <c r="Y1479" s="37"/>
      <c r="Z1479" s="37"/>
      <c r="AA1479" s="37">
        <f>STOCK[[#This Row],[Costo total]]*STOCK[[#This Row],[Entradas]]</f>
        <v>18.57</v>
      </c>
      <c r="AB1479" s="37">
        <f>STOCK[[#This Row],[Stock Actual]]*STOCK[[#This Row],[Costo total]]</f>
        <v>18.57</v>
      </c>
      <c r="AC1479" s="37"/>
    </row>
    <row r="1480" spans="1:29" s="6" customFormat="1" ht="50" customHeight="1">
      <c r="A1480" s="6" t="s">
        <v>3344</v>
      </c>
      <c r="B1480" s="40"/>
      <c r="C1480" s="37" t="s">
        <v>4</v>
      </c>
      <c r="D1480" s="37" t="s">
        <v>2760</v>
      </c>
      <c r="E1480" s="37" t="s">
        <v>3236</v>
      </c>
      <c r="F1480" s="37" t="s">
        <v>241</v>
      </c>
      <c r="G1480" s="37"/>
      <c r="H1480" s="37">
        <f>STOCK[[#This Row],[Precio Final]]</f>
        <v>20</v>
      </c>
      <c r="I1480" s="102">
        <f>STOCK[[#This Row],[Precio Venta Ideal (x1.5)]]</f>
        <v>10</v>
      </c>
      <c r="J1480" s="38">
        <v>2</v>
      </c>
      <c r="K1480" s="38">
        <f>SUMIFS(VENTAS[Cantidad],VENTAS[Código del producto Vendido],STOCK[[#This Row],[Code]])</f>
        <v>0</v>
      </c>
      <c r="L1480" s="38">
        <f>STOCK[[#This Row],[Entradas]]-STOCK[[#This Row],[Salidas]]</f>
        <v>2</v>
      </c>
      <c r="M1480" s="37">
        <f>STOCK[[#This Row],[Precio Final]]*10%</f>
        <v>2</v>
      </c>
      <c r="N1480" s="37">
        <v>0</v>
      </c>
      <c r="O1480" s="37">
        <v>0</v>
      </c>
      <c r="P1480" s="37">
        <v>5.98</v>
      </c>
      <c r="Q1480" s="38">
        <v>0</v>
      </c>
      <c r="R1480" s="37">
        <v>0</v>
      </c>
      <c r="S1480" s="37">
        <v>1.65</v>
      </c>
      <c r="T1480" s="37">
        <f>STOCK[[#This Row],[Costo Unitario (USD)]]+STOCK[[#This Row],[Costo Envío (USD)]]+STOCK[[#This Row],[Comisión 10%]]</f>
        <v>9.6300000000000008</v>
      </c>
      <c r="U1480" s="37">
        <f t="shared" ref="U1480:U1511" si="6">ROUNDUP(T1480,0)</f>
        <v>10</v>
      </c>
      <c r="V1480" s="37">
        <v>20</v>
      </c>
      <c r="W1480" s="37">
        <f>STOCK[[#This Row],[Precio Final]]-STOCK[[#This Row],[Costo total]]</f>
        <v>10.37</v>
      </c>
      <c r="X1480" s="37">
        <f>STOCK[[#This Row],[Ganancia Unitaria]]*STOCK[[#This Row],[Salidas]]</f>
        <v>0</v>
      </c>
      <c r="Y1480" s="37"/>
      <c r="Z1480" s="37"/>
      <c r="AA1480" s="37">
        <f>STOCK[[#This Row],[Costo total]]*STOCK[[#This Row],[Entradas]]</f>
        <v>19.260000000000002</v>
      </c>
      <c r="AB1480" s="37">
        <f>STOCK[[#This Row],[Stock Actual]]*STOCK[[#This Row],[Costo total]]</f>
        <v>19.260000000000002</v>
      </c>
      <c r="AC1480" s="37"/>
    </row>
    <row r="1481" spans="1:29" s="6" customFormat="1" ht="50" customHeight="1">
      <c r="A1481" s="6" t="s">
        <v>3345</v>
      </c>
      <c r="B1481" s="40"/>
      <c r="C1481" s="37" t="s">
        <v>4</v>
      </c>
      <c r="D1481" s="37" t="s">
        <v>2760</v>
      </c>
      <c r="E1481" s="37" t="s">
        <v>3394</v>
      </c>
      <c r="F1481" s="37" t="s">
        <v>241</v>
      </c>
      <c r="G1481" s="37"/>
      <c r="H1481" s="37">
        <f>STOCK[[#This Row],[Precio Final]]</f>
        <v>25</v>
      </c>
      <c r="I1481" s="102">
        <f>STOCK[[#This Row],[Precio Venta Ideal (x1.5)]]</f>
        <v>15</v>
      </c>
      <c r="J1481" s="38">
        <v>2</v>
      </c>
      <c r="K1481" s="38">
        <f>SUMIFS(VENTAS[Cantidad],VENTAS[Código del producto Vendido],STOCK[[#This Row],[Code]])</f>
        <v>1</v>
      </c>
      <c r="L1481" s="38">
        <f>STOCK[[#This Row],[Entradas]]-STOCK[[#This Row],[Salidas]]</f>
        <v>1</v>
      </c>
      <c r="M1481" s="37">
        <f>STOCK[[#This Row],[Precio Final]]*10%</f>
        <v>2.5</v>
      </c>
      <c r="N1481" s="37">
        <v>0</v>
      </c>
      <c r="O1481" s="37">
        <v>0</v>
      </c>
      <c r="P1481" s="37">
        <v>10.67</v>
      </c>
      <c r="Q1481" s="38">
        <v>0</v>
      </c>
      <c r="R1481" s="37">
        <v>0</v>
      </c>
      <c r="S1481" s="37">
        <v>1.65</v>
      </c>
      <c r="T1481" s="37">
        <f>STOCK[[#This Row],[Costo Unitario (USD)]]+STOCK[[#This Row],[Costo Envío (USD)]]+STOCK[[#This Row],[Comisión 10%]]</f>
        <v>14.82</v>
      </c>
      <c r="U1481" s="37">
        <f t="shared" si="6"/>
        <v>15</v>
      </c>
      <c r="V1481" s="37">
        <v>25</v>
      </c>
      <c r="W1481" s="37">
        <f>STOCK[[#This Row],[Precio Final]]-STOCK[[#This Row],[Costo total]]</f>
        <v>10.18</v>
      </c>
      <c r="X1481" s="37">
        <f>STOCK[[#This Row],[Ganancia Unitaria]]*STOCK[[#This Row],[Salidas]]</f>
        <v>10.18</v>
      </c>
      <c r="Y1481" s="37"/>
      <c r="Z1481" s="37"/>
      <c r="AA1481" s="37">
        <f>STOCK[[#This Row],[Costo total]]*STOCK[[#This Row],[Entradas]]</f>
        <v>29.64</v>
      </c>
      <c r="AB1481" s="37">
        <f>STOCK[[#This Row],[Stock Actual]]*STOCK[[#This Row],[Costo total]]</f>
        <v>14.82</v>
      </c>
      <c r="AC1481" s="37"/>
    </row>
    <row r="1482" spans="1:29" s="6" customFormat="1" ht="50" customHeight="1">
      <c r="A1482" s="6" t="s">
        <v>3346</v>
      </c>
      <c r="B1482" s="40"/>
      <c r="C1482" s="37" t="s">
        <v>4</v>
      </c>
      <c r="D1482" s="37" t="s">
        <v>2760</v>
      </c>
      <c r="E1482" s="37" t="s">
        <v>3394</v>
      </c>
      <c r="F1482" s="37" t="s">
        <v>243</v>
      </c>
      <c r="G1482" s="37"/>
      <c r="H1482" s="37">
        <f>STOCK[[#This Row],[Precio Final]]</f>
        <v>25</v>
      </c>
      <c r="I1482" s="102">
        <f>STOCK[[#This Row],[Precio Venta Ideal (x1.5)]]</f>
        <v>15</v>
      </c>
      <c r="J1482" s="38">
        <v>2</v>
      </c>
      <c r="K1482" s="38">
        <f>SUMIFS(VENTAS[Cantidad],VENTAS[Código del producto Vendido],STOCK[[#This Row],[Code]])</f>
        <v>2</v>
      </c>
      <c r="L1482" s="38">
        <f>STOCK[[#This Row],[Entradas]]-STOCK[[#This Row],[Salidas]]</f>
        <v>0</v>
      </c>
      <c r="M1482" s="37">
        <f>STOCK[[#This Row],[Precio Final]]*10%</f>
        <v>2.5</v>
      </c>
      <c r="N1482" s="37">
        <v>0</v>
      </c>
      <c r="O1482" s="37">
        <v>0</v>
      </c>
      <c r="P1482" s="37">
        <v>10.67</v>
      </c>
      <c r="Q1482" s="38">
        <v>0</v>
      </c>
      <c r="R1482" s="37">
        <v>0</v>
      </c>
      <c r="S1482" s="37">
        <v>1.65</v>
      </c>
      <c r="T1482" s="37">
        <f>STOCK[[#This Row],[Costo Unitario (USD)]]+STOCK[[#This Row],[Costo Envío (USD)]]+STOCK[[#This Row],[Comisión 10%]]</f>
        <v>14.82</v>
      </c>
      <c r="U1482" s="37">
        <f t="shared" si="6"/>
        <v>15</v>
      </c>
      <c r="V1482" s="37">
        <v>25</v>
      </c>
      <c r="W1482" s="37">
        <f>STOCK[[#This Row],[Precio Final]]-STOCK[[#This Row],[Costo total]]</f>
        <v>10.18</v>
      </c>
      <c r="X1482" s="37">
        <f>STOCK[[#This Row],[Ganancia Unitaria]]*STOCK[[#This Row],[Salidas]]</f>
        <v>20.36</v>
      </c>
      <c r="Y1482" s="37"/>
      <c r="Z1482" s="37"/>
      <c r="AA1482" s="37">
        <f>STOCK[[#This Row],[Costo total]]*STOCK[[#This Row],[Entradas]]</f>
        <v>29.64</v>
      </c>
      <c r="AB1482" s="37">
        <f>STOCK[[#This Row],[Stock Actual]]*STOCK[[#This Row],[Costo total]]</f>
        <v>0</v>
      </c>
      <c r="AC1482" s="37"/>
    </row>
    <row r="1483" spans="1:29" s="6" customFormat="1" ht="50" customHeight="1">
      <c r="A1483" s="6" t="s">
        <v>3347</v>
      </c>
      <c r="B1483" s="40"/>
      <c r="C1483" s="37" t="s">
        <v>4</v>
      </c>
      <c r="D1483" s="37" t="s">
        <v>2760</v>
      </c>
      <c r="E1483" s="37" t="s">
        <v>3394</v>
      </c>
      <c r="F1483" s="37" t="s">
        <v>244</v>
      </c>
      <c r="G1483" s="37"/>
      <c r="H1483" s="37">
        <f>STOCK[[#This Row],[Precio Final]]</f>
        <v>25</v>
      </c>
      <c r="I1483" s="102">
        <f>STOCK[[#This Row],[Precio Venta Ideal (x1.5)]]</f>
        <v>15</v>
      </c>
      <c r="J1483" s="38">
        <v>2</v>
      </c>
      <c r="K1483" s="38">
        <f>SUMIFS(VENTAS[Cantidad],VENTAS[Código del producto Vendido],STOCK[[#This Row],[Code]])</f>
        <v>0</v>
      </c>
      <c r="L1483" s="38">
        <f>STOCK[[#This Row],[Entradas]]-STOCK[[#This Row],[Salidas]]</f>
        <v>2</v>
      </c>
      <c r="M1483" s="37">
        <f>STOCK[[#This Row],[Precio Final]]*10%</f>
        <v>2.5</v>
      </c>
      <c r="N1483" s="37">
        <v>0</v>
      </c>
      <c r="O1483" s="37">
        <v>0</v>
      </c>
      <c r="P1483" s="37">
        <v>10.67</v>
      </c>
      <c r="Q1483" s="38">
        <v>0</v>
      </c>
      <c r="R1483" s="37">
        <v>0</v>
      </c>
      <c r="S1483" s="37">
        <v>1.65</v>
      </c>
      <c r="T1483" s="37">
        <f>STOCK[[#This Row],[Costo Unitario (USD)]]+STOCK[[#This Row],[Costo Envío (USD)]]+STOCK[[#This Row],[Comisión 10%]]</f>
        <v>14.82</v>
      </c>
      <c r="U1483" s="37">
        <f t="shared" si="6"/>
        <v>15</v>
      </c>
      <c r="V1483" s="37">
        <v>25</v>
      </c>
      <c r="W1483" s="37">
        <f>STOCK[[#This Row],[Precio Final]]-STOCK[[#This Row],[Costo total]]</f>
        <v>10.18</v>
      </c>
      <c r="X1483" s="37">
        <f>STOCK[[#This Row],[Ganancia Unitaria]]*STOCK[[#This Row],[Salidas]]</f>
        <v>0</v>
      </c>
      <c r="Y1483" s="37"/>
      <c r="Z1483" s="37"/>
      <c r="AA1483" s="37">
        <f>STOCK[[#This Row],[Costo total]]*STOCK[[#This Row],[Entradas]]</f>
        <v>29.64</v>
      </c>
      <c r="AB1483" s="37">
        <f>STOCK[[#This Row],[Stock Actual]]*STOCK[[#This Row],[Costo total]]</f>
        <v>29.64</v>
      </c>
      <c r="AC1483" s="37"/>
    </row>
    <row r="1484" spans="1:29" s="6" customFormat="1" ht="50" customHeight="1">
      <c r="A1484" s="6" t="s">
        <v>3348</v>
      </c>
      <c r="B1484" s="40"/>
      <c r="C1484" s="37" t="s">
        <v>4</v>
      </c>
      <c r="D1484" s="37" t="s">
        <v>2580</v>
      </c>
      <c r="E1484" s="37" t="s">
        <v>3395</v>
      </c>
      <c r="F1484" s="37" t="s">
        <v>3205</v>
      </c>
      <c r="G1484" s="37"/>
      <c r="H1484" s="37">
        <f>STOCK[[#This Row],[Precio Final]]</f>
        <v>12</v>
      </c>
      <c r="I1484" s="102">
        <f>STOCK[[#This Row],[Precio Venta Ideal (x1.5)]]</f>
        <v>6</v>
      </c>
      <c r="J1484" s="38">
        <v>6</v>
      </c>
      <c r="K1484" s="38">
        <f>SUMIFS(VENTAS[Cantidad],VENTAS[Código del producto Vendido],STOCK[[#This Row],[Code]])</f>
        <v>0</v>
      </c>
      <c r="L1484" s="38">
        <f>STOCK[[#This Row],[Entradas]]-STOCK[[#This Row],[Salidas]]</f>
        <v>6</v>
      </c>
      <c r="M1484" s="37">
        <f>STOCK[[#This Row],[Precio Final]]*10%</f>
        <v>1.2000000000000002</v>
      </c>
      <c r="N1484" s="37">
        <v>0</v>
      </c>
      <c r="O1484" s="37">
        <v>0</v>
      </c>
      <c r="P1484" s="37">
        <v>2.99</v>
      </c>
      <c r="Q1484" s="38">
        <v>0</v>
      </c>
      <c r="R1484" s="37">
        <v>0</v>
      </c>
      <c r="S1484" s="37">
        <v>1.65</v>
      </c>
      <c r="T1484" s="37">
        <f>STOCK[[#This Row],[Costo Unitario (USD)]]+STOCK[[#This Row],[Costo Envío (USD)]]+STOCK[[#This Row],[Comisión 10%]]</f>
        <v>5.8400000000000007</v>
      </c>
      <c r="U1484" s="37">
        <f t="shared" si="6"/>
        <v>6</v>
      </c>
      <c r="V1484" s="37">
        <v>12</v>
      </c>
      <c r="W1484" s="37">
        <f>STOCK[[#This Row],[Precio Final]]-STOCK[[#This Row],[Costo total]]</f>
        <v>6.1599999999999993</v>
      </c>
      <c r="X1484" s="37">
        <f>STOCK[[#This Row],[Ganancia Unitaria]]*STOCK[[#This Row],[Salidas]]</f>
        <v>0</v>
      </c>
      <c r="Y1484" s="37"/>
      <c r="Z1484" s="37"/>
      <c r="AA1484" s="37">
        <f>STOCK[[#This Row],[Costo total]]*STOCK[[#This Row],[Entradas]]</f>
        <v>35.040000000000006</v>
      </c>
      <c r="AB1484" s="37">
        <f>STOCK[[#This Row],[Stock Actual]]*STOCK[[#This Row],[Costo total]]</f>
        <v>35.040000000000006</v>
      </c>
      <c r="AC1484" s="37"/>
    </row>
    <row r="1485" spans="1:29" s="6" customFormat="1" ht="50" customHeight="1">
      <c r="A1485" s="6" t="s">
        <v>3349</v>
      </c>
      <c r="B1485" s="40"/>
      <c r="C1485" s="37" t="s">
        <v>4</v>
      </c>
      <c r="D1485" s="37" t="s">
        <v>2580</v>
      </c>
      <c r="E1485" s="37" t="s">
        <v>3351</v>
      </c>
      <c r="F1485" s="37" t="s">
        <v>3205</v>
      </c>
      <c r="G1485" s="37"/>
      <c r="H1485" s="37">
        <f>STOCK[[#This Row],[Precio Final]]</f>
        <v>12</v>
      </c>
      <c r="I1485" s="102">
        <f>STOCK[[#This Row],[Precio Venta Ideal (x1.5)]]</f>
        <v>7</v>
      </c>
      <c r="J1485" s="38">
        <v>4</v>
      </c>
      <c r="K1485" s="38">
        <f>SUMIFS(VENTAS[Cantidad],VENTAS[Código del producto Vendido],STOCK[[#This Row],[Code]])</f>
        <v>0</v>
      </c>
      <c r="L1485" s="38">
        <f>STOCK[[#This Row],[Entradas]]-STOCK[[#This Row],[Salidas]]</f>
        <v>4</v>
      </c>
      <c r="M1485" s="37">
        <f>STOCK[[#This Row],[Precio Final]]*10%</f>
        <v>1.2000000000000002</v>
      </c>
      <c r="N1485" s="37">
        <v>0</v>
      </c>
      <c r="O1485" s="37">
        <v>0</v>
      </c>
      <c r="P1485" s="37">
        <v>3.18</v>
      </c>
      <c r="Q1485" s="38">
        <v>0</v>
      </c>
      <c r="R1485" s="37">
        <v>0</v>
      </c>
      <c r="S1485" s="37">
        <v>1.65</v>
      </c>
      <c r="T1485" s="37">
        <f>STOCK[[#This Row],[Costo Unitario (USD)]]+STOCK[[#This Row],[Costo Envío (USD)]]+STOCK[[#This Row],[Comisión 10%]]</f>
        <v>6.03</v>
      </c>
      <c r="U1485" s="37">
        <f t="shared" si="6"/>
        <v>7</v>
      </c>
      <c r="V1485" s="37">
        <v>12</v>
      </c>
      <c r="W1485" s="37">
        <f>STOCK[[#This Row],[Precio Final]]-STOCK[[#This Row],[Costo total]]</f>
        <v>5.97</v>
      </c>
      <c r="X1485" s="37">
        <f>STOCK[[#This Row],[Ganancia Unitaria]]*STOCK[[#This Row],[Salidas]]</f>
        <v>0</v>
      </c>
      <c r="Y1485" s="37"/>
      <c r="Z1485" s="37"/>
      <c r="AA1485" s="37">
        <f>STOCK[[#This Row],[Costo total]]*STOCK[[#This Row],[Entradas]]</f>
        <v>24.12</v>
      </c>
      <c r="AB1485" s="37">
        <f>STOCK[[#This Row],[Stock Actual]]*STOCK[[#This Row],[Costo total]]</f>
        <v>24.12</v>
      </c>
      <c r="AC1485" s="37"/>
    </row>
    <row r="1486" spans="1:29" s="6" customFormat="1" ht="50" customHeight="1">
      <c r="A1486" s="6" t="s">
        <v>3350</v>
      </c>
      <c r="B1486" s="40"/>
      <c r="C1486" s="37" t="s">
        <v>4</v>
      </c>
      <c r="D1486" s="37" t="s">
        <v>1926</v>
      </c>
      <c r="E1486" s="37" t="s">
        <v>3356</v>
      </c>
      <c r="F1486" s="37" t="s">
        <v>1510</v>
      </c>
      <c r="G1486" s="37"/>
      <c r="H1486" s="37">
        <f>STOCK[[#This Row],[Precio Final]]</f>
        <v>35</v>
      </c>
      <c r="I1486" s="102">
        <f>STOCK[[#This Row],[Precio Venta Ideal (x1.5)]]</f>
        <v>10</v>
      </c>
      <c r="J1486" s="38">
        <v>2</v>
      </c>
      <c r="K1486" s="38">
        <f>SUMIFS(VENTAS[Cantidad],VENTAS[Código del producto Vendido],STOCK[[#This Row],[Code]])</f>
        <v>0</v>
      </c>
      <c r="L1486" s="38">
        <f>STOCK[[#This Row],[Entradas]]-STOCK[[#This Row],[Salidas]]</f>
        <v>2</v>
      </c>
      <c r="M1486" s="37">
        <f>STOCK[[#This Row],[Precio Final]]*10%</f>
        <v>3.5</v>
      </c>
      <c r="N1486" s="37">
        <v>0</v>
      </c>
      <c r="O1486" s="37">
        <v>0</v>
      </c>
      <c r="P1486" s="37">
        <v>4.3499999999999996</v>
      </c>
      <c r="Q1486" s="38">
        <v>0</v>
      </c>
      <c r="R1486" s="37">
        <v>0</v>
      </c>
      <c r="S1486" s="37">
        <v>1.65</v>
      </c>
      <c r="T1486" s="37">
        <f>STOCK[[#This Row],[Costo Unitario (USD)]]+STOCK[[#This Row],[Costo Envío (USD)]]+STOCK[[#This Row],[Comisión 10%]]</f>
        <v>9.5</v>
      </c>
      <c r="U1486" s="37">
        <f t="shared" si="6"/>
        <v>10</v>
      </c>
      <c r="V1486" s="37">
        <v>35</v>
      </c>
      <c r="W1486" s="37">
        <f>STOCK[[#This Row],[Precio Final]]-STOCK[[#This Row],[Costo total]]</f>
        <v>25.5</v>
      </c>
      <c r="X1486" s="37">
        <f>STOCK[[#This Row],[Ganancia Unitaria]]*STOCK[[#This Row],[Salidas]]</f>
        <v>0</v>
      </c>
      <c r="Y1486" s="37"/>
      <c r="Z1486" s="37"/>
      <c r="AA1486" s="37">
        <f>STOCK[[#This Row],[Costo total]]*STOCK[[#This Row],[Entradas]]</f>
        <v>19</v>
      </c>
      <c r="AB1486" s="37">
        <f>STOCK[[#This Row],[Stock Actual]]*STOCK[[#This Row],[Costo total]]</f>
        <v>19</v>
      </c>
      <c r="AC1486" s="37"/>
    </row>
    <row r="1487" spans="1:29" s="6" customFormat="1" ht="50" customHeight="1">
      <c r="A1487" s="6" t="s">
        <v>3352</v>
      </c>
      <c r="B1487" s="40"/>
      <c r="C1487" s="37" t="s">
        <v>4</v>
      </c>
      <c r="D1487" s="37" t="s">
        <v>2760</v>
      </c>
      <c r="E1487" s="37" t="s">
        <v>3357</v>
      </c>
      <c r="F1487" s="37" t="s">
        <v>244</v>
      </c>
      <c r="G1487" s="37"/>
      <c r="H1487" s="37">
        <f>STOCK[[#This Row],[Precio Final]]</f>
        <v>35</v>
      </c>
      <c r="I1487" s="102">
        <f>STOCK[[#This Row],[Precio Venta Ideal (x1.5)]]</f>
        <v>16</v>
      </c>
      <c r="J1487" s="38">
        <v>2</v>
      </c>
      <c r="K1487" s="38">
        <f>SUMIFS(VENTAS[Cantidad],VENTAS[Código del producto Vendido],STOCK[[#This Row],[Code]])</f>
        <v>0</v>
      </c>
      <c r="L1487" s="38">
        <f>STOCK[[#This Row],[Entradas]]-STOCK[[#This Row],[Salidas]]</f>
        <v>2</v>
      </c>
      <c r="M1487" s="37">
        <f>STOCK[[#This Row],[Precio Final]]*10%</f>
        <v>3.5</v>
      </c>
      <c r="N1487" s="37">
        <v>0</v>
      </c>
      <c r="O1487" s="37">
        <v>0</v>
      </c>
      <c r="P1487" s="37">
        <v>10.7</v>
      </c>
      <c r="Q1487" s="38">
        <v>0</v>
      </c>
      <c r="R1487" s="37">
        <v>0</v>
      </c>
      <c r="S1487" s="37">
        <v>1.65</v>
      </c>
      <c r="T1487" s="37">
        <f>STOCK[[#This Row],[Costo Unitario (USD)]]+STOCK[[#This Row],[Costo Envío (USD)]]+STOCK[[#This Row],[Comisión 10%]]</f>
        <v>15.85</v>
      </c>
      <c r="U1487" s="37">
        <f t="shared" si="6"/>
        <v>16</v>
      </c>
      <c r="V1487" s="37">
        <v>35</v>
      </c>
      <c r="W1487" s="37">
        <f>STOCK[[#This Row],[Precio Final]]-STOCK[[#This Row],[Costo total]]</f>
        <v>19.149999999999999</v>
      </c>
      <c r="X1487" s="37">
        <f>STOCK[[#This Row],[Ganancia Unitaria]]*STOCK[[#This Row],[Salidas]]</f>
        <v>0</v>
      </c>
      <c r="Y1487" s="37"/>
      <c r="Z1487" s="37"/>
      <c r="AA1487" s="37">
        <f>STOCK[[#This Row],[Costo total]]*STOCK[[#This Row],[Entradas]]</f>
        <v>31.7</v>
      </c>
      <c r="AB1487" s="37">
        <f>STOCK[[#This Row],[Stock Actual]]*STOCK[[#This Row],[Costo total]]</f>
        <v>31.7</v>
      </c>
      <c r="AC1487" s="37"/>
    </row>
    <row r="1488" spans="1:29" s="6" customFormat="1" ht="50" customHeight="1">
      <c r="A1488" s="6" t="s">
        <v>3353</v>
      </c>
      <c r="B1488" s="40"/>
      <c r="C1488" s="37" t="s">
        <v>4</v>
      </c>
      <c r="D1488" s="37" t="s">
        <v>2760</v>
      </c>
      <c r="E1488" s="37" t="s">
        <v>3393</v>
      </c>
      <c r="F1488" s="37" t="s">
        <v>241</v>
      </c>
      <c r="G1488" s="37"/>
      <c r="H1488" s="37">
        <f>STOCK[[#This Row],[Precio Final]]</f>
        <v>30</v>
      </c>
      <c r="I1488" s="102">
        <f>STOCK[[#This Row],[Precio Venta Ideal (x1.5)]]</f>
        <v>15</v>
      </c>
      <c r="J1488" s="38">
        <v>1</v>
      </c>
      <c r="K1488" s="38">
        <f>SUMIFS(VENTAS[Cantidad],VENTAS[Código del producto Vendido],STOCK[[#This Row],[Code]])</f>
        <v>0</v>
      </c>
      <c r="L1488" s="38">
        <f>STOCK[[#This Row],[Entradas]]-STOCK[[#This Row],[Salidas]]</f>
        <v>1</v>
      </c>
      <c r="M1488" s="37">
        <f>STOCK[[#This Row],[Precio Final]]*10%</f>
        <v>3</v>
      </c>
      <c r="N1488" s="37">
        <v>0</v>
      </c>
      <c r="O1488" s="37">
        <v>0</v>
      </c>
      <c r="P1488" s="37">
        <v>9.3699999999999992</v>
      </c>
      <c r="Q1488" s="38">
        <v>0</v>
      </c>
      <c r="R1488" s="37">
        <v>0</v>
      </c>
      <c r="S1488" s="37">
        <v>1.65</v>
      </c>
      <c r="T1488" s="37">
        <f>STOCK[[#This Row],[Costo Unitario (USD)]]+STOCK[[#This Row],[Costo Envío (USD)]]+STOCK[[#This Row],[Comisión 10%]]</f>
        <v>14.02</v>
      </c>
      <c r="U1488" s="37">
        <f t="shared" si="6"/>
        <v>15</v>
      </c>
      <c r="V1488" s="37">
        <v>30</v>
      </c>
      <c r="W1488" s="37">
        <f>STOCK[[#This Row],[Precio Final]]-STOCK[[#This Row],[Costo total]]</f>
        <v>15.98</v>
      </c>
      <c r="X1488" s="37">
        <f>STOCK[[#This Row],[Ganancia Unitaria]]*STOCK[[#This Row],[Salidas]]</f>
        <v>0</v>
      </c>
      <c r="Y1488" s="37"/>
      <c r="Z1488" s="37"/>
      <c r="AA1488" s="37">
        <f>STOCK[[#This Row],[Costo total]]*STOCK[[#This Row],[Entradas]]</f>
        <v>14.02</v>
      </c>
      <c r="AB1488" s="37">
        <f>STOCK[[#This Row],[Stock Actual]]*STOCK[[#This Row],[Costo total]]</f>
        <v>14.02</v>
      </c>
      <c r="AC1488" s="37"/>
    </row>
    <row r="1489" spans="1:29" s="6" customFormat="1" ht="50" customHeight="1">
      <c r="A1489" s="6" t="s">
        <v>3354</v>
      </c>
      <c r="B1489" s="40"/>
      <c r="C1489" s="37" t="s">
        <v>4</v>
      </c>
      <c r="D1489" s="37" t="s">
        <v>2760</v>
      </c>
      <c r="E1489" s="37" t="s">
        <v>3393</v>
      </c>
      <c r="F1489" s="37" t="s">
        <v>244</v>
      </c>
      <c r="G1489" s="37"/>
      <c r="H1489" s="37">
        <f>STOCK[[#This Row],[Precio Final]]</f>
        <v>30</v>
      </c>
      <c r="I1489" s="102">
        <f>STOCK[[#This Row],[Precio Venta Ideal (x1.5)]]</f>
        <v>15</v>
      </c>
      <c r="J1489" s="38">
        <v>1</v>
      </c>
      <c r="K1489" s="38">
        <f>SUMIFS(VENTAS[Cantidad],VENTAS[Código del producto Vendido],STOCK[[#This Row],[Code]])</f>
        <v>0</v>
      </c>
      <c r="L1489" s="38">
        <f>STOCK[[#This Row],[Entradas]]-STOCK[[#This Row],[Salidas]]</f>
        <v>1</v>
      </c>
      <c r="M1489" s="37">
        <f>STOCK[[#This Row],[Precio Final]]*10%</f>
        <v>3</v>
      </c>
      <c r="N1489" s="37">
        <v>0</v>
      </c>
      <c r="O1489" s="37">
        <v>0</v>
      </c>
      <c r="P1489" s="37">
        <v>9.3699999999999992</v>
      </c>
      <c r="Q1489" s="38">
        <v>0</v>
      </c>
      <c r="R1489" s="37">
        <v>0</v>
      </c>
      <c r="S1489" s="37">
        <v>1.65</v>
      </c>
      <c r="T1489" s="37">
        <f>STOCK[[#This Row],[Costo Unitario (USD)]]+STOCK[[#This Row],[Costo Envío (USD)]]+STOCK[[#This Row],[Comisión 10%]]</f>
        <v>14.02</v>
      </c>
      <c r="U1489" s="37">
        <f t="shared" si="6"/>
        <v>15</v>
      </c>
      <c r="V1489" s="37">
        <v>30</v>
      </c>
      <c r="W1489" s="37">
        <f>STOCK[[#This Row],[Precio Final]]-STOCK[[#This Row],[Costo total]]</f>
        <v>15.98</v>
      </c>
      <c r="X1489" s="37">
        <f>STOCK[[#This Row],[Ganancia Unitaria]]*STOCK[[#This Row],[Salidas]]</f>
        <v>0</v>
      </c>
      <c r="Y1489" s="37"/>
      <c r="Z1489" s="37"/>
      <c r="AA1489" s="37">
        <f>STOCK[[#This Row],[Costo total]]*STOCK[[#This Row],[Entradas]]</f>
        <v>14.02</v>
      </c>
      <c r="AB1489" s="37">
        <f>STOCK[[#This Row],[Stock Actual]]*STOCK[[#This Row],[Costo total]]</f>
        <v>14.02</v>
      </c>
      <c r="AC1489" s="37"/>
    </row>
    <row r="1490" spans="1:29" s="6" customFormat="1" ht="50" customHeight="1">
      <c r="A1490" s="6" t="s">
        <v>3355</v>
      </c>
      <c r="B1490" s="40"/>
      <c r="C1490" s="37" t="s">
        <v>4</v>
      </c>
      <c r="D1490" s="37" t="s">
        <v>1926</v>
      </c>
      <c r="E1490" s="37" t="s">
        <v>3358</v>
      </c>
      <c r="F1490" s="37" t="s">
        <v>1510</v>
      </c>
      <c r="G1490" s="37"/>
      <c r="H1490" s="37">
        <f>STOCK[[#This Row],[Precio Final]]</f>
        <v>10</v>
      </c>
      <c r="I1490" s="102">
        <f>STOCK[[#This Row],[Precio Venta Ideal (x1.5)]]</f>
        <v>5</v>
      </c>
      <c r="J1490" s="38">
        <v>5</v>
      </c>
      <c r="K1490" s="38">
        <f>SUMIFS(VENTAS[Cantidad],VENTAS[Código del producto Vendido],STOCK[[#This Row],[Code]])</f>
        <v>0</v>
      </c>
      <c r="L1490" s="38">
        <f>STOCK[[#This Row],[Entradas]]-STOCK[[#This Row],[Salidas]]</f>
        <v>5</v>
      </c>
      <c r="M1490" s="37">
        <f>STOCK[[#This Row],[Precio Final]]*10%</f>
        <v>1</v>
      </c>
      <c r="N1490" s="37">
        <v>0</v>
      </c>
      <c r="O1490" s="37">
        <v>0</v>
      </c>
      <c r="P1490" s="37">
        <v>1.96</v>
      </c>
      <c r="Q1490" s="38">
        <v>0</v>
      </c>
      <c r="R1490" s="37">
        <v>0</v>
      </c>
      <c r="S1490" s="37">
        <v>1.65</v>
      </c>
      <c r="T1490" s="37">
        <f>STOCK[[#This Row],[Costo Unitario (USD)]]+STOCK[[#This Row],[Costo Envío (USD)]]+STOCK[[#This Row],[Comisión 10%]]</f>
        <v>4.6099999999999994</v>
      </c>
      <c r="U1490" s="37">
        <f t="shared" si="6"/>
        <v>5</v>
      </c>
      <c r="V1490" s="37">
        <v>10</v>
      </c>
      <c r="W1490" s="37">
        <f>STOCK[[#This Row],[Precio Final]]-STOCK[[#This Row],[Costo total]]</f>
        <v>5.3900000000000006</v>
      </c>
      <c r="X1490" s="37">
        <f>STOCK[[#This Row],[Ganancia Unitaria]]*STOCK[[#This Row],[Salidas]]</f>
        <v>0</v>
      </c>
      <c r="Y1490" s="37"/>
      <c r="Z1490" s="37"/>
      <c r="AA1490" s="37">
        <f>STOCK[[#This Row],[Costo total]]*STOCK[[#This Row],[Entradas]]</f>
        <v>23.049999999999997</v>
      </c>
      <c r="AB1490" s="37">
        <f>STOCK[[#This Row],[Stock Actual]]*STOCK[[#This Row],[Costo total]]</f>
        <v>23.049999999999997</v>
      </c>
      <c r="AC1490" s="37"/>
    </row>
    <row r="1491" spans="1:29" s="6" customFormat="1" ht="50" customHeight="1">
      <c r="A1491" s="6" t="s">
        <v>3360</v>
      </c>
      <c r="B1491" s="40"/>
      <c r="C1491" s="37" t="s">
        <v>4</v>
      </c>
      <c r="D1491" s="37" t="s">
        <v>2227</v>
      </c>
      <c r="E1491" s="37" t="s">
        <v>3359</v>
      </c>
      <c r="F1491" s="37" t="s">
        <v>241</v>
      </c>
      <c r="G1491" s="37"/>
      <c r="H1491" s="37">
        <f>STOCK[[#This Row],[Precio Final]]</f>
        <v>20</v>
      </c>
      <c r="I1491" s="102">
        <f>STOCK[[#This Row],[Precio Venta Ideal (x1.5)]]</f>
        <v>13</v>
      </c>
      <c r="J1491" s="38">
        <v>2</v>
      </c>
      <c r="K1491" s="38">
        <f>SUMIFS(VENTAS[Cantidad],VENTAS[Código del producto Vendido],STOCK[[#This Row],[Code]])</f>
        <v>0</v>
      </c>
      <c r="L1491" s="38">
        <f>STOCK[[#This Row],[Entradas]]-STOCK[[#This Row],[Salidas]]</f>
        <v>2</v>
      </c>
      <c r="M1491" s="37">
        <f>STOCK[[#This Row],[Precio Final]]*10%</f>
        <v>2</v>
      </c>
      <c r="N1491" s="37">
        <v>0</v>
      </c>
      <c r="O1491" s="37">
        <v>0</v>
      </c>
      <c r="P1491" s="37">
        <v>8.9700000000000006</v>
      </c>
      <c r="Q1491" s="38">
        <v>0</v>
      </c>
      <c r="R1491" s="37">
        <v>0</v>
      </c>
      <c r="S1491" s="37">
        <v>1.65</v>
      </c>
      <c r="T1491" s="37">
        <f>STOCK[[#This Row],[Costo Unitario (USD)]]+STOCK[[#This Row],[Costo Envío (USD)]]+STOCK[[#This Row],[Comisión 10%]]</f>
        <v>12.620000000000001</v>
      </c>
      <c r="U1491" s="37">
        <f t="shared" si="6"/>
        <v>13</v>
      </c>
      <c r="V1491" s="37">
        <v>20</v>
      </c>
      <c r="W1491" s="37">
        <f>STOCK[[#This Row],[Precio Final]]-STOCK[[#This Row],[Costo total]]</f>
        <v>7.379999999999999</v>
      </c>
      <c r="X1491" s="37">
        <f>STOCK[[#This Row],[Ganancia Unitaria]]*STOCK[[#This Row],[Salidas]]</f>
        <v>0</v>
      </c>
      <c r="Y1491" s="37"/>
      <c r="Z1491" s="37"/>
      <c r="AA1491" s="37">
        <f>STOCK[[#This Row],[Costo total]]*STOCK[[#This Row],[Entradas]]</f>
        <v>25.240000000000002</v>
      </c>
      <c r="AB1491" s="37">
        <f>STOCK[[#This Row],[Stock Actual]]*STOCK[[#This Row],[Costo total]]</f>
        <v>25.240000000000002</v>
      </c>
      <c r="AC1491" s="37"/>
    </row>
    <row r="1492" spans="1:29" s="6" customFormat="1" ht="50" customHeight="1">
      <c r="A1492" s="6" t="s">
        <v>3361</v>
      </c>
      <c r="B1492" s="40"/>
      <c r="C1492" s="37" t="s">
        <v>4</v>
      </c>
      <c r="D1492" s="37" t="s">
        <v>2227</v>
      </c>
      <c r="E1492" s="37" t="s">
        <v>3359</v>
      </c>
      <c r="F1492" s="37" t="s">
        <v>243</v>
      </c>
      <c r="G1492" s="37"/>
      <c r="H1492" s="37">
        <f>STOCK[[#This Row],[Precio Final]]</f>
        <v>20</v>
      </c>
      <c r="I1492" s="102">
        <f>STOCK[[#This Row],[Precio Venta Ideal (x1.5)]]</f>
        <v>13</v>
      </c>
      <c r="J1492" s="38">
        <v>2</v>
      </c>
      <c r="K1492" s="38">
        <f>SUMIFS(VENTAS[Cantidad],VENTAS[Código del producto Vendido],STOCK[[#This Row],[Code]])</f>
        <v>0</v>
      </c>
      <c r="L1492" s="38">
        <f>STOCK[[#This Row],[Entradas]]-STOCK[[#This Row],[Salidas]]</f>
        <v>2</v>
      </c>
      <c r="M1492" s="37">
        <f>STOCK[[#This Row],[Precio Final]]*10%</f>
        <v>2</v>
      </c>
      <c r="N1492" s="37">
        <v>0</v>
      </c>
      <c r="O1492" s="37">
        <v>0</v>
      </c>
      <c r="P1492" s="37">
        <v>8.9700000000000006</v>
      </c>
      <c r="Q1492" s="38">
        <v>0</v>
      </c>
      <c r="R1492" s="37">
        <v>0</v>
      </c>
      <c r="S1492" s="37">
        <v>1.65</v>
      </c>
      <c r="T1492" s="37">
        <f>STOCK[[#This Row],[Costo Unitario (USD)]]+STOCK[[#This Row],[Costo Envío (USD)]]+STOCK[[#This Row],[Comisión 10%]]</f>
        <v>12.620000000000001</v>
      </c>
      <c r="U1492" s="37">
        <f t="shared" si="6"/>
        <v>13</v>
      </c>
      <c r="V1492" s="37">
        <v>20</v>
      </c>
      <c r="W1492" s="37">
        <f>STOCK[[#This Row],[Precio Final]]-STOCK[[#This Row],[Costo total]]</f>
        <v>7.379999999999999</v>
      </c>
      <c r="X1492" s="37">
        <f>STOCK[[#This Row],[Ganancia Unitaria]]*STOCK[[#This Row],[Salidas]]</f>
        <v>0</v>
      </c>
      <c r="Y1492" s="37"/>
      <c r="Z1492" s="37"/>
      <c r="AA1492" s="37">
        <f>STOCK[[#This Row],[Costo total]]*STOCK[[#This Row],[Entradas]]</f>
        <v>25.240000000000002</v>
      </c>
      <c r="AB1492" s="37">
        <f>STOCK[[#This Row],[Stock Actual]]*STOCK[[#This Row],[Costo total]]</f>
        <v>25.240000000000002</v>
      </c>
      <c r="AC1492" s="37"/>
    </row>
    <row r="1493" spans="1:29" s="6" customFormat="1" ht="50" customHeight="1">
      <c r="A1493" s="6" t="s">
        <v>3362</v>
      </c>
      <c r="B1493" s="40"/>
      <c r="C1493" s="37" t="s">
        <v>4</v>
      </c>
      <c r="D1493" s="37" t="s">
        <v>2227</v>
      </c>
      <c r="E1493" s="37" t="s">
        <v>3359</v>
      </c>
      <c r="F1493" s="37" t="s">
        <v>244</v>
      </c>
      <c r="G1493" s="37"/>
      <c r="H1493" s="37">
        <f>STOCK[[#This Row],[Precio Final]]</f>
        <v>20</v>
      </c>
      <c r="I1493" s="102">
        <f>STOCK[[#This Row],[Precio Venta Ideal (x1.5)]]</f>
        <v>13</v>
      </c>
      <c r="J1493" s="38">
        <v>2</v>
      </c>
      <c r="K1493" s="38">
        <f>SUMIFS(VENTAS[Cantidad],VENTAS[Código del producto Vendido],STOCK[[#This Row],[Code]])</f>
        <v>0</v>
      </c>
      <c r="L1493" s="38">
        <f>STOCK[[#This Row],[Entradas]]-STOCK[[#This Row],[Salidas]]</f>
        <v>2</v>
      </c>
      <c r="M1493" s="37">
        <f>STOCK[[#This Row],[Precio Final]]*10%</f>
        <v>2</v>
      </c>
      <c r="N1493" s="37">
        <v>0</v>
      </c>
      <c r="O1493" s="37">
        <v>0</v>
      </c>
      <c r="P1493" s="37">
        <v>8.9700000000000006</v>
      </c>
      <c r="Q1493" s="38">
        <v>0</v>
      </c>
      <c r="R1493" s="37">
        <v>0</v>
      </c>
      <c r="S1493" s="37">
        <v>1.65</v>
      </c>
      <c r="T1493" s="37">
        <f>STOCK[[#This Row],[Costo Unitario (USD)]]+STOCK[[#This Row],[Costo Envío (USD)]]+STOCK[[#This Row],[Comisión 10%]]</f>
        <v>12.620000000000001</v>
      </c>
      <c r="U1493" s="37">
        <f t="shared" si="6"/>
        <v>13</v>
      </c>
      <c r="V1493" s="37">
        <v>20</v>
      </c>
      <c r="W1493" s="37">
        <f>STOCK[[#This Row],[Precio Final]]-STOCK[[#This Row],[Costo total]]</f>
        <v>7.379999999999999</v>
      </c>
      <c r="X1493" s="37">
        <f>STOCK[[#This Row],[Ganancia Unitaria]]*STOCK[[#This Row],[Salidas]]</f>
        <v>0</v>
      </c>
      <c r="Y1493" s="37"/>
      <c r="Z1493" s="37"/>
      <c r="AA1493" s="37">
        <f>STOCK[[#This Row],[Costo total]]*STOCK[[#This Row],[Entradas]]</f>
        <v>25.240000000000002</v>
      </c>
      <c r="AB1493" s="37">
        <f>STOCK[[#This Row],[Stock Actual]]*STOCK[[#This Row],[Costo total]]</f>
        <v>25.240000000000002</v>
      </c>
      <c r="AC1493" s="37"/>
    </row>
    <row r="1494" spans="1:29" s="6" customFormat="1" ht="50" customHeight="1">
      <c r="A1494" s="6" t="s">
        <v>3363</v>
      </c>
      <c r="B1494" s="40"/>
      <c r="C1494" s="37" t="s">
        <v>4</v>
      </c>
      <c r="D1494" s="37" t="s">
        <v>2255</v>
      </c>
      <c r="E1494" s="37" t="s">
        <v>3364</v>
      </c>
      <c r="F1494" s="37" t="s">
        <v>241</v>
      </c>
      <c r="G1494" s="37"/>
      <c r="H1494" s="37">
        <f>STOCK[[#This Row],[Precio Final]]</f>
        <v>15</v>
      </c>
      <c r="I1494" s="102">
        <f>STOCK[[#This Row],[Precio Venta Ideal (x1.5)]]</f>
        <v>8</v>
      </c>
      <c r="J1494" s="38">
        <v>2</v>
      </c>
      <c r="K1494" s="38">
        <f>SUMIFS(VENTAS[Cantidad],VENTAS[Código del producto Vendido],STOCK[[#This Row],[Code]])</f>
        <v>0</v>
      </c>
      <c r="L1494" s="38">
        <f>STOCK[[#This Row],[Entradas]]-STOCK[[#This Row],[Salidas]]</f>
        <v>2</v>
      </c>
      <c r="M1494" s="37">
        <f>STOCK[[#This Row],[Precio Final]]*10%</f>
        <v>1.5</v>
      </c>
      <c r="N1494" s="37">
        <v>0</v>
      </c>
      <c r="O1494" s="37">
        <v>0</v>
      </c>
      <c r="P1494" s="37">
        <v>4.2699999999999996</v>
      </c>
      <c r="Q1494" s="38">
        <v>0</v>
      </c>
      <c r="R1494" s="37">
        <v>0</v>
      </c>
      <c r="S1494" s="37">
        <v>1.65</v>
      </c>
      <c r="T1494" s="37">
        <f>STOCK[[#This Row],[Costo Unitario (USD)]]+STOCK[[#This Row],[Costo Envío (USD)]]+STOCK[[#This Row],[Comisión 10%]]</f>
        <v>7.42</v>
      </c>
      <c r="U1494" s="37">
        <f t="shared" si="6"/>
        <v>8</v>
      </c>
      <c r="V1494" s="37">
        <v>15</v>
      </c>
      <c r="W1494" s="37">
        <f>STOCK[[#This Row],[Precio Final]]-STOCK[[#This Row],[Costo total]]</f>
        <v>7.58</v>
      </c>
      <c r="X1494" s="37">
        <f>STOCK[[#This Row],[Ganancia Unitaria]]*STOCK[[#This Row],[Salidas]]</f>
        <v>0</v>
      </c>
      <c r="Y1494" s="37"/>
      <c r="Z1494" s="37"/>
      <c r="AA1494" s="37">
        <f>STOCK[[#This Row],[Costo total]]*STOCK[[#This Row],[Entradas]]</f>
        <v>14.84</v>
      </c>
      <c r="AB1494" s="37">
        <f>STOCK[[#This Row],[Stock Actual]]*STOCK[[#This Row],[Costo total]]</f>
        <v>14.84</v>
      </c>
      <c r="AC1494" s="37"/>
    </row>
    <row r="1495" spans="1:29" s="6" customFormat="1" ht="50" customHeight="1">
      <c r="A1495" s="6" t="s">
        <v>3365</v>
      </c>
      <c r="B1495" s="40"/>
      <c r="C1495" s="37" t="s">
        <v>4</v>
      </c>
      <c r="D1495" s="37" t="s">
        <v>2255</v>
      </c>
      <c r="E1495" s="37" t="s">
        <v>3364</v>
      </c>
      <c r="F1495" s="37" t="s">
        <v>243</v>
      </c>
      <c r="G1495" s="37"/>
      <c r="H1495" s="37">
        <f>STOCK[[#This Row],[Precio Final]]</f>
        <v>15</v>
      </c>
      <c r="I1495" s="102">
        <f>STOCK[[#This Row],[Precio Venta Ideal (x1.5)]]</f>
        <v>8</v>
      </c>
      <c r="J1495" s="38">
        <v>2</v>
      </c>
      <c r="K1495" s="38">
        <f>SUMIFS(VENTAS[Cantidad],VENTAS[Código del producto Vendido],STOCK[[#This Row],[Code]])</f>
        <v>1</v>
      </c>
      <c r="L1495" s="38">
        <f>STOCK[[#This Row],[Entradas]]-STOCK[[#This Row],[Salidas]]</f>
        <v>1</v>
      </c>
      <c r="M1495" s="37">
        <f>STOCK[[#This Row],[Precio Final]]*10%</f>
        <v>1.5</v>
      </c>
      <c r="N1495" s="37">
        <v>0</v>
      </c>
      <c r="O1495" s="37">
        <v>0</v>
      </c>
      <c r="P1495" s="37">
        <v>4.2699999999999996</v>
      </c>
      <c r="Q1495" s="38">
        <v>0</v>
      </c>
      <c r="R1495" s="37">
        <v>0</v>
      </c>
      <c r="S1495" s="37">
        <v>1.65</v>
      </c>
      <c r="T1495" s="37">
        <f>STOCK[[#This Row],[Costo Unitario (USD)]]+STOCK[[#This Row],[Costo Envío (USD)]]+STOCK[[#This Row],[Comisión 10%]]</f>
        <v>7.42</v>
      </c>
      <c r="U1495" s="37">
        <f t="shared" si="6"/>
        <v>8</v>
      </c>
      <c r="V1495" s="37">
        <v>15</v>
      </c>
      <c r="W1495" s="37">
        <f>STOCK[[#This Row],[Precio Final]]-STOCK[[#This Row],[Costo total]]</f>
        <v>7.58</v>
      </c>
      <c r="X1495" s="37">
        <f>STOCK[[#This Row],[Ganancia Unitaria]]*STOCK[[#This Row],[Salidas]]</f>
        <v>7.58</v>
      </c>
      <c r="Y1495" s="37"/>
      <c r="Z1495" s="37"/>
      <c r="AA1495" s="37">
        <f>STOCK[[#This Row],[Costo total]]*STOCK[[#This Row],[Entradas]]</f>
        <v>14.84</v>
      </c>
      <c r="AB1495" s="37">
        <f>STOCK[[#This Row],[Stock Actual]]*STOCK[[#This Row],[Costo total]]</f>
        <v>7.42</v>
      </c>
      <c r="AC1495" s="37"/>
    </row>
    <row r="1496" spans="1:29" s="6" customFormat="1" ht="50" customHeight="1">
      <c r="A1496" s="6" t="s">
        <v>3366</v>
      </c>
      <c r="B1496" s="40"/>
      <c r="C1496" s="37" t="s">
        <v>4</v>
      </c>
      <c r="D1496" s="37" t="s">
        <v>2255</v>
      </c>
      <c r="E1496" s="37" t="s">
        <v>3364</v>
      </c>
      <c r="F1496" s="37" t="s">
        <v>244</v>
      </c>
      <c r="G1496" s="37"/>
      <c r="H1496" s="37">
        <f>STOCK[[#This Row],[Precio Final]]</f>
        <v>15</v>
      </c>
      <c r="I1496" s="102">
        <f>STOCK[[#This Row],[Precio Venta Ideal (x1.5)]]</f>
        <v>8</v>
      </c>
      <c r="J1496" s="38">
        <v>2</v>
      </c>
      <c r="K1496" s="38">
        <f>SUMIFS(VENTAS[Cantidad],VENTAS[Código del producto Vendido],STOCK[[#This Row],[Code]])</f>
        <v>0</v>
      </c>
      <c r="L1496" s="38">
        <f>STOCK[[#This Row],[Entradas]]-STOCK[[#This Row],[Salidas]]</f>
        <v>2</v>
      </c>
      <c r="M1496" s="37">
        <f>STOCK[[#This Row],[Precio Final]]*10%</f>
        <v>1.5</v>
      </c>
      <c r="N1496" s="37">
        <v>0</v>
      </c>
      <c r="O1496" s="37">
        <v>0</v>
      </c>
      <c r="P1496" s="37">
        <v>4.2699999999999996</v>
      </c>
      <c r="Q1496" s="38">
        <v>0</v>
      </c>
      <c r="R1496" s="37">
        <v>0</v>
      </c>
      <c r="S1496" s="37">
        <v>1.65</v>
      </c>
      <c r="T1496" s="37">
        <f>STOCK[[#This Row],[Costo Unitario (USD)]]+STOCK[[#This Row],[Costo Envío (USD)]]+STOCK[[#This Row],[Comisión 10%]]</f>
        <v>7.42</v>
      </c>
      <c r="U1496" s="37">
        <f t="shared" si="6"/>
        <v>8</v>
      </c>
      <c r="V1496" s="37">
        <v>15</v>
      </c>
      <c r="W1496" s="37">
        <f>STOCK[[#This Row],[Precio Final]]-STOCK[[#This Row],[Costo total]]</f>
        <v>7.58</v>
      </c>
      <c r="X1496" s="37">
        <f>STOCK[[#This Row],[Ganancia Unitaria]]*STOCK[[#This Row],[Salidas]]</f>
        <v>0</v>
      </c>
      <c r="Y1496" s="37"/>
      <c r="Z1496" s="37"/>
      <c r="AA1496" s="37">
        <f>STOCK[[#This Row],[Costo total]]*STOCK[[#This Row],[Entradas]]</f>
        <v>14.84</v>
      </c>
      <c r="AB1496" s="37">
        <f>STOCK[[#This Row],[Stock Actual]]*STOCK[[#This Row],[Costo total]]</f>
        <v>14.84</v>
      </c>
      <c r="AC1496" s="37"/>
    </row>
    <row r="1497" spans="1:29" s="6" customFormat="1" ht="50" customHeight="1">
      <c r="A1497" s="6" t="s">
        <v>3367</v>
      </c>
      <c r="B1497" s="40"/>
      <c r="C1497" s="37" t="s">
        <v>4</v>
      </c>
      <c r="D1497" s="37" t="s">
        <v>2255</v>
      </c>
      <c r="E1497" s="37" t="s">
        <v>3364</v>
      </c>
      <c r="F1497" s="37" t="s">
        <v>239</v>
      </c>
      <c r="G1497" s="37"/>
      <c r="H1497" s="37">
        <f>STOCK[[#This Row],[Precio Final]]</f>
        <v>15</v>
      </c>
      <c r="I1497" s="102">
        <f>STOCK[[#This Row],[Precio Venta Ideal (x1.5)]]</f>
        <v>8</v>
      </c>
      <c r="J1497" s="38">
        <v>2</v>
      </c>
      <c r="K1497" s="38">
        <f>SUMIFS(VENTAS[Cantidad],VENTAS[Código del producto Vendido],STOCK[[#This Row],[Code]])</f>
        <v>0</v>
      </c>
      <c r="L1497" s="38">
        <f>STOCK[[#This Row],[Entradas]]-STOCK[[#This Row],[Salidas]]</f>
        <v>2</v>
      </c>
      <c r="M1497" s="37">
        <f>STOCK[[#This Row],[Precio Final]]*10%</f>
        <v>1.5</v>
      </c>
      <c r="N1497" s="37">
        <v>0</v>
      </c>
      <c r="O1497" s="37">
        <v>0</v>
      </c>
      <c r="P1497" s="37">
        <v>4.2699999999999996</v>
      </c>
      <c r="Q1497" s="38">
        <v>0</v>
      </c>
      <c r="R1497" s="37">
        <v>0</v>
      </c>
      <c r="S1497" s="37">
        <v>1.65</v>
      </c>
      <c r="T1497" s="37">
        <f>STOCK[[#This Row],[Costo Unitario (USD)]]+STOCK[[#This Row],[Costo Envío (USD)]]+STOCK[[#This Row],[Comisión 10%]]</f>
        <v>7.42</v>
      </c>
      <c r="U1497" s="37">
        <f t="shared" si="6"/>
        <v>8</v>
      </c>
      <c r="V1497" s="37">
        <v>15</v>
      </c>
      <c r="W1497" s="37">
        <f>STOCK[[#This Row],[Precio Final]]-STOCK[[#This Row],[Costo total]]</f>
        <v>7.58</v>
      </c>
      <c r="X1497" s="37">
        <f>STOCK[[#This Row],[Ganancia Unitaria]]*STOCK[[#This Row],[Salidas]]</f>
        <v>0</v>
      </c>
      <c r="Y1497" s="37"/>
      <c r="Z1497" s="37"/>
      <c r="AA1497" s="37">
        <f>STOCK[[#This Row],[Costo total]]*STOCK[[#This Row],[Entradas]]</f>
        <v>14.84</v>
      </c>
      <c r="AB1497" s="37">
        <f>STOCK[[#This Row],[Stock Actual]]*STOCK[[#This Row],[Costo total]]</f>
        <v>14.84</v>
      </c>
      <c r="AC1497" s="37"/>
    </row>
    <row r="1498" spans="1:29" s="6" customFormat="1" ht="50" customHeight="1">
      <c r="A1498" s="6" t="s">
        <v>3374</v>
      </c>
      <c r="B1498" s="40"/>
      <c r="C1498" s="37" t="s">
        <v>4</v>
      </c>
      <c r="D1498" s="37" t="s">
        <v>2227</v>
      </c>
      <c r="E1498" s="37" t="s">
        <v>3368</v>
      </c>
      <c r="F1498" s="37" t="s">
        <v>243</v>
      </c>
      <c r="G1498" s="37"/>
      <c r="H1498" s="37">
        <f>STOCK[[#This Row],[Precio Final]]</f>
        <v>18</v>
      </c>
      <c r="I1498" s="102">
        <f>STOCK[[#This Row],[Precio Venta Ideal (x1.5)]]</f>
        <v>11</v>
      </c>
      <c r="J1498" s="38">
        <v>3</v>
      </c>
      <c r="K1498" s="38">
        <f>SUMIFS(VENTAS[Cantidad],VENTAS[Código del producto Vendido],STOCK[[#This Row],[Code]])</f>
        <v>0</v>
      </c>
      <c r="L1498" s="38">
        <f>STOCK[[#This Row],[Entradas]]-STOCK[[#This Row],[Salidas]]</f>
        <v>3</v>
      </c>
      <c r="M1498" s="37">
        <f>STOCK[[#This Row],[Precio Final]]*10%</f>
        <v>1.8</v>
      </c>
      <c r="N1498" s="37">
        <v>0</v>
      </c>
      <c r="O1498" s="37">
        <v>0</v>
      </c>
      <c r="P1498" s="37">
        <v>7.08</v>
      </c>
      <c r="Q1498" s="38">
        <v>0</v>
      </c>
      <c r="R1498" s="37">
        <v>0</v>
      </c>
      <c r="S1498" s="37">
        <v>1.65</v>
      </c>
      <c r="T1498" s="37">
        <f>STOCK[[#This Row],[Costo Unitario (USD)]]+STOCK[[#This Row],[Costo Envío (USD)]]+STOCK[[#This Row],[Comisión 10%]]</f>
        <v>10.530000000000001</v>
      </c>
      <c r="U1498" s="37">
        <f t="shared" si="6"/>
        <v>11</v>
      </c>
      <c r="V1498" s="37">
        <v>18</v>
      </c>
      <c r="W1498" s="37">
        <f>STOCK[[#This Row],[Precio Final]]-STOCK[[#This Row],[Costo total]]</f>
        <v>7.4699999999999989</v>
      </c>
      <c r="X1498" s="37">
        <f>STOCK[[#This Row],[Ganancia Unitaria]]*STOCK[[#This Row],[Salidas]]</f>
        <v>0</v>
      </c>
      <c r="Y1498" s="37"/>
      <c r="Z1498" s="37"/>
      <c r="AA1498" s="37">
        <f>STOCK[[#This Row],[Costo total]]*STOCK[[#This Row],[Entradas]]</f>
        <v>31.590000000000003</v>
      </c>
      <c r="AB1498" s="37">
        <f>STOCK[[#This Row],[Stock Actual]]*STOCK[[#This Row],[Costo total]]</f>
        <v>31.590000000000003</v>
      </c>
      <c r="AC1498" s="37"/>
    </row>
    <row r="1499" spans="1:29" s="6" customFormat="1" ht="50" customHeight="1">
      <c r="A1499" s="6" t="s">
        <v>3375</v>
      </c>
      <c r="B1499" s="40"/>
      <c r="C1499" s="37" t="s">
        <v>4</v>
      </c>
      <c r="D1499" s="37" t="s">
        <v>2227</v>
      </c>
      <c r="E1499" s="37" t="s">
        <v>3368</v>
      </c>
      <c r="F1499" s="37" t="s">
        <v>244</v>
      </c>
      <c r="G1499" s="37"/>
      <c r="H1499" s="37">
        <f>STOCK[[#This Row],[Precio Final]]</f>
        <v>18</v>
      </c>
      <c r="I1499" s="102">
        <f>STOCK[[#This Row],[Precio Venta Ideal (x1.5)]]</f>
        <v>11</v>
      </c>
      <c r="J1499" s="38">
        <v>3</v>
      </c>
      <c r="K1499" s="38">
        <f>SUMIFS(VENTAS[Cantidad],VENTAS[Código del producto Vendido],STOCK[[#This Row],[Code]])</f>
        <v>0</v>
      </c>
      <c r="L1499" s="38">
        <f>STOCK[[#This Row],[Entradas]]-STOCK[[#This Row],[Salidas]]</f>
        <v>3</v>
      </c>
      <c r="M1499" s="37">
        <f>STOCK[[#This Row],[Precio Final]]*10%</f>
        <v>1.8</v>
      </c>
      <c r="N1499" s="37">
        <v>0</v>
      </c>
      <c r="O1499" s="37">
        <v>0</v>
      </c>
      <c r="P1499" s="37">
        <v>7.08</v>
      </c>
      <c r="Q1499" s="38">
        <v>0</v>
      </c>
      <c r="R1499" s="37">
        <v>0</v>
      </c>
      <c r="S1499" s="37">
        <v>1.65</v>
      </c>
      <c r="T1499" s="37">
        <f>STOCK[[#This Row],[Costo Unitario (USD)]]+STOCK[[#This Row],[Costo Envío (USD)]]+STOCK[[#This Row],[Comisión 10%]]</f>
        <v>10.530000000000001</v>
      </c>
      <c r="U1499" s="37">
        <f t="shared" si="6"/>
        <v>11</v>
      </c>
      <c r="V1499" s="37">
        <v>18</v>
      </c>
      <c r="W1499" s="37">
        <f>STOCK[[#This Row],[Precio Final]]-STOCK[[#This Row],[Costo total]]</f>
        <v>7.4699999999999989</v>
      </c>
      <c r="X1499" s="37">
        <f>STOCK[[#This Row],[Ganancia Unitaria]]*STOCK[[#This Row],[Salidas]]</f>
        <v>0</v>
      </c>
      <c r="Y1499" s="37"/>
      <c r="Z1499" s="37"/>
      <c r="AA1499" s="37">
        <f>STOCK[[#This Row],[Costo total]]*STOCK[[#This Row],[Entradas]]</f>
        <v>31.590000000000003</v>
      </c>
      <c r="AB1499" s="37">
        <f>STOCK[[#This Row],[Stock Actual]]*STOCK[[#This Row],[Costo total]]</f>
        <v>31.590000000000003</v>
      </c>
      <c r="AC1499" s="37"/>
    </row>
    <row r="1500" spans="1:29" s="6" customFormat="1" ht="50" customHeight="1">
      <c r="A1500" s="6" t="s">
        <v>3376</v>
      </c>
      <c r="B1500" s="40"/>
      <c r="C1500" s="37" t="s">
        <v>4</v>
      </c>
      <c r="D1500" s="37" t="s">
        <v>2227</v>
      </c>
      <c r="E1500" s="37" t="s">
        <v>3369</v>
      </c>
      <c r="F1500" s="37" t="s">
        <v>401</v>
      </c>
      <c r="G1500" s="37"/>
      <c r="H1500" s="37">
        <f>STOCK[[#This Row],[Precio Final]]</f>
        <v>28</v>
      </c>
      <c r="I1500" s="102">
        <f>STOCK[[#This Row],[Precio Venta Ideal (x1.5)]]</f>
        <v>17</v>
      </c>
      <c r="J1500" s="38">
        <v>2</v>
      </c>
      <c r="K1500" s="38">
        <f>SUMIFS(VENTAS[Cantidad],VENTAS[Código del producto Vendido],STOCK[[#This Row],[Code]])</f>
        <v>1</v>
      </c>
      <c r="L1500" s="38">
        <f>STOCK[[#This Row],[Entradas]]-STOCK[[#This Row],[Salidas]]</f>
        <v>1</v>
      </c>
      <c r="M1500" s="37">
        <f>STOCK[[#This Row],[Precio Final]]*10%</f>
        <v>2.8000000000000003</v>
      </c>
      <c r="N1500" s="37">
        <v>0</v>
      </c>
      <c r="O1500" s="37">
        <v>0</v>
      </c>
      <c r="P1500" s="37">
        <v>11.68</v>
      </c>
      <c r="Q1500" s="38">
        <v>0</v>
      </c>
      <c r="R1500" s="37">
        <v>0</v>
      </c>
      <c r="S1500" s="37">
        <v>1.65</v>
      </c>
      <c r="T1500" s="37">
        <f>STOCK[[#This Row],[Costo Unitario (USD)]]+STOCK[[#This Row],[Costo Envío (USD)]]+STOCK[[#This Row],[Comisión 10%]]</f>
        <v>16.13</v>
      </c>
      <c r="U1500" s="37">
        <f t="shared" si="6"/>
        <v>17</v>
      </c>
      <c r="V1500" s="37">
        <v>28</v>
      </c>
      <c r="W1500" s="37">
        <f>STOCK[[#This Row],[Precio Final]]-STOCK[[#This Row],[Costo total]]</f>
        <v>11.870000000000001</v>
      </c>
      <c r="X1500" s="37">
        <f>STOCK[[#This Row],[Ganancia Unitaria]]*STOCK[[#This Row],[Salidas]]</f>
        <v>11.870000000000001</v>
      </c>
      <c r="Y1500" s="37"/>
      <c r="Z1500" s="37"/>
      <c r="AA1500" s="37">
        <f>STOCK[[#This Row],[Costo total]]*STOCK[[#This Row],[Entradas]]</f>
        <v>32.26</v>
      </c>
      <c r="AB1500" s="37">
        <f>STOCK[[#This Row],[Stock Actual]]*STOCK[[#This Row],[Costo total]]</f>
        <v>16.13</v>
      </c>
      <c r="AC1500" s="37"/>
    </row>
    <row r="1501" spans="1:29" s="6" customFormat="1" ht="50" customHeight="1">
      <c r="A1501" s="6" t="s">
        <v>3377</v>
      </c>
      <c r="B1501" s="40"/>
      <c r="C1501" s="37" t="s">
        <v>4</v>
      </c>
      <c r="D1501" s="37" t="s">
        <v>2760</v>
      </c>
      <c r="E1501" s="37" t="s">
        <v>3370</v>
      </c>
      <c r="F1501" s="37" t="s">
        <v>241</v>
      </c>
      <c r="G1501" s="37"/>
      <c r="H1501" s="37">
        <f>STOCK[[#This Row],[Precio Final]]</f>
        <v>25</v>
      </c>
      <c r="I1501" s="102">
        <f>STOCK[[#This Row],[Precio Venta Ideal (x1.5)]]</f>
        <v>16</v>
      </c>
      <c r="J1501" s="38">
        <v>1</v>
      </c>
      <c r="K1501" s="38">
        <f>SUMIFS(VENTAS[Cantidad],VENTAS[Código del producto Vendido],STOCK[[#This Row],[Code]])</f>
        <v>0</v>
      </c>
      <c r="L1501" s="38">
        <f>STOCK[[#This Row],[Entradas]]-STOCK[[#This Row],[Salidas]]</f>
        <v>1</v>
      </c>
      <c r="M1501" s="37">
        <f>STOCK[[#This Row],[Precio Final]]*10%</f>
        <v>2.5</v>
      </c>
      <c r="N1501" s="37">
        <v>0</v>
      </c>
      <c r="O1501" s="37">
        <v>0</v>
      </c>
      <c r="P1501" s="37">
        <v>11.48</v>
      </c>
      <c r="Q1501" s="38">
        <v>0</v>
      </c>
      <c r="R1501" s="37">
        <v>0</v>
      </c>
      <c r="S1501" s="37">
        <v>1.65</v>
      </c>
      <c r="T1501" s="37">
        <f>STOCK[[#This Row],[Costo Unitario (USD)]]+STOCK[[#This Row],[Costo Envío (USD)]]+STOCK[[#This Row],[Comisión 10%]]</f>
        <v>15.63</v>
      </c>
      <c r="U1501" s="37">
        <f t="shared" si="6"/>
        <v>16</v>
      </c>
      <c r="V1501" s="37">
        <v>25</v>
      </c>
      <c r="W1501" s="37">
        <f>STOCK[[#This Row],[Precio Final]]-STOCK[[#This Row],[Costo total]]</f>
        <v>9.3699999999999992</v>
      </c>
      <c r="X1501" s="37">
        <f>STOCK[[#This Row],[Ganancia Unitaria]]*STOCK[[#This Row],[Salidas]]</f>
        <v>0</v>
      </c>
      <c r="Y1501" s="37"/>
      <c r="Z1501" s="37"/>
      <c r="AA1501" s="37">
        <f>STOCK[[#This Row],[Costo total]]*STOCK[[#This Row],[Entradas]]</f>
        <v>15.63</v>
      </c>
      <c r="AB1501" s="37">
        <f>STOCK[[#This Row],[Stock Actual]]*STOCK[[#This Row],[Costo total]]</f>
        <v>15.63</v>
      </c>
      <c r="AC1501" s="37"/>
    </row>
    <row r="1502" spans="1:29" s="6" customFormat="1" ht="40" customHeight="1">
      <c r="A1502" s="6" t="s">
        <v>3378</v>
      </c>
      <c r="B1502" s="40"/>
      <c r="C1502" s="37" t="s">
        <v>4</v>
      </c>
      <c r="D1502" s="37" t="s">
        <v>2760</v>
      </c>
      <c r="E1502" s="37" t="s">
        <v>3370</v>
      </c>
      <c r="F1502" s="37" t="s">
        <v>239</v>
      </c>
      <c r="G1502" s="37"/>
      <c r="H1502" s="37">
        <f>STOCK[[#This Row],[Precio Final]]</f>
        <v>25</v>
      </c>
      <c r="I1502" s="102">
        <f>STOCK[[#This Row],[Precio Venta Ideal (x1.5)]]</f>
        <v>16</v>
      </c>
      <c r="J1502" s="38">
        <v>1</v>
      </c>
      <c r="K1502" s="38">
        <f>SUMIFS(VENTAS[Cantidad],VENTAS[Código del producto Vendido],STOCK[[#This Row],[Code]])</f>
        <v>0</v>
      </c>
      <c r="L1502" s="38">
        <f>STOCK[[#This Row],[Entradas]]-STOCK[[#This Row],[Salidas]]</f>
        <v>1</v>
      </c>
      <c r="M1502" s="37">
        <f>STOCK[[#This Row],[Precio Final]]*10%</f>
        <v>2.5</v>
      </c>
      <c r="N1502" s="37">
        <v>0</v>
      </c>
      <c r="O1502" s="37">
        <v>0</v>
      </c>
      <c r="P1502" s="37">
        <v>11.48</v>
      </c>
      <c r="Q1502" s="38">
        <v>0</v>
      </c>
      <c r="R1502" s="37">
        <v>0</v>
      </c>
      <c r="S1502" s="37">
        <v>1.65</v>
      </c>
      <c r="T1502" s="37">
        <f>STOCK[[#This Row],[Costo Unitario (USD)]]+STOCK[[#This Row],[Costo Envío (USD)]]+STOCK[[#This Row],[Comisión 10%]]</f>
        <v>15.63</v>
      </c>
      <c r="U1502" s="37">
        <f t="shared" si="6"/>
        <v>16</v>
      </c>
      <c r="V1502" s="37">
        <v>25</v>
      </c>
      <c r="W1502" s="37">
        <f>STOCK[[#This Row],[Precio Final]]-STOCK[[#This Row],[Costo total]]</f>
        <v>9.3699999999999992</v>
      </c>
      <c r="X1502" s="37">
        <f>STOCK[[#This Row],[Ganancia Unitaria]]*STOCK[[#This Row],[Salidas]]</f>
        <v>0</v>
      </c>
      <c r="Y1502" s="37"/>
      <c r="Z1502" s="37"/>
      <c r="AA1502" s="37">
        <f>STOCK[[#This Row],[Costo total]]*STOCK[[#This Row],[Entradas]]</f>
        <v>15.63</v>
      </c>
      <c r="AB1502" s="37">
        <f>STOCK[[#This Row],[Stock Actual]]*STOCK[[#This Row],[Costo total]]</f>
        <v>15.63</v>
      </c>
      <c r="AC1502" s="37"/>
    </row>
    <row r="1503" spans="1:29" s="6" customFormat="1" ht="50" customHeight="1">
      <c r="A1503" s="6" t="s">
        <v>3379</v>
      </c>
      <c r="B1503" s="40"/>
      <c r="C1503" s="37" t="s">
        <v>4</v>
      </c>
      <c r="D1503" s="37" t="s">
        <v>2760</v>
      </c>
      <c r="E1503" s="37" t="s">
        <v>3371</v>
      </c>
      <c r="F1503" s="37" t="s">
        <v>239</v>
      </c>
      <c r="G1503" s="37"/>
      <c r="H1503" s="37">
        <f>STOCK[[#This Row],[Precio Final]]</f>
        <v>25</v>
      </c>
      <c r="I1503" s="102">
        <f>STOCK[[#This Row],[Precio Venta Ideal (x1.5)]]</f>
        <v>11</v>
      </c>
      <c r="J1503" s="38">
        <v>1</v>
      </c>
      <c r="K1503" s="38">
        <f>SUMIFS(VENTAS[Cantidad],VENTAS[Código del producto Vendido],STOCK[[#This Row],[Code]])</f>
        <v>0</v>
      </c>
      <c r="L1503" s="38">
        <f>STOCK[[#This Row],[Entradas]]-STOCK[[#This Row],[Salidas]]</f>
        <v>1</v>
      </c>
      <c r="M1503" s="37">
        <f>STOCK[[#This Row],[Precio Final]]*10%</f>
        <v>2.5</v>
      </c>
      <c r="N1503" s="37">
        <v>0</v>
      </c>
      <c r="O1503" s="37">
        <v>0</v>
      </c>
      <c r="P1503" s="37">
        <v>6.29</v>
      </c>
      <c r="Q1503" s="38">
        <v>0</v>
      </c>
      <c r="R1503" s="37">
        <v>0</v>
      </c>
      <c r="S1503" s="37">
        <v>1.65</v>
      </c>
      <c r="T1503" s="37">
        <f>STOCK[[#This Row],[Costo Unitario (USD)]]+STOCK[[#This Row],[Costo Envío (USD)]]+STOCK[[#This Row],[Comisión 10%]]</f>
        <v>10.44</v>
      </c>
      <c r="U1503" s="37">
        <f t="shared" si="6"/>
        <v>11</v>
      </c>
      <c r="V1503" s="37">
        <v>25</v>
      </c>
      <c r="W1503" s="37">
        <f>STOCK[[#This Row],[Precio Final]]-STOCK[[#This Row],[Costo total]]</f>
        <v>14.56</v>
      </c>
      <c r="X1503" s="37">
        <f>STOCK[[#This Row],[Ganancia Unitaria]]*STOCK[[#This Row],[Salidas]]</f>
        <v>0</v>
      </c>
      <c r="Y1503" s="37"/>
      <c r="Z1503" s="37"/>
      <c r="AA1503" s="37">
        <f>STOCK[[#This Row],[Costo total]]*STOCK[[#This Row],[Entradas]]</f>
        <v>10.44</v>
      </c>
      <c r="AB1503" s="37">
        <f>STOCK[[#This Row],[Stock Actual]]*STOCK[[#This Row],[Costo total]]</f>
        <v>10.44</v>
      </c>
      <c r="AC1503" s="37"/>
    </row>
    <row r="1504" spans="1:29" s="6" customFormat="1" ht="50" customHeight="1">
      <c r="A1504" s="6" t="s">
        <v>3380</v>
      </c>
      <c r="B1504" s="40"/>
      <c r="C1504" s="37" t="s">
        <v>4</v>
      </c>
      <c r="D1504" s="37" t="s">
        <v>2218</v>
      </c>
      <c r="E1504" s="37" t="s">
        <v>3392</v>
      </c>
      <c r="F1504" s="37" t="s">
        <v>241</v>
      </c>
      <c r="G1504" s="37"/>
      <c r="H1504" s="37">
        <f>STOCK[[#This Row],[Precio Final]]</f>
        <v>40</v>
      </c>
      <c r="I1504" s="102">
        <f>STOCK[[#This Row],[Precio Venta Ideal (x1.5)]]</f>
        <v>18</v>
      </c>
      <c r="J1504" s="38">
        <v>2</v>
      </c>
      <c r="K1504" s="38">
        <f>SUMIFS(VENTAS[Cantidad],VENTAS[Código del producto Vendido],STOCK[[#This Row],[Code]])</f>
        <v>0</v>
      </c>
      <c r="L1504" s="38">
        <f>STOCK[[#This Row],[Entradas]]-STOCK[[#This Row],[Salidas]]</f>
        <v>2</v>
      </c>
      <c r="M1504" s="37">
        <f>STOCK[[#This Row],[Precio Final]]*10%</f>
        <v>4</v>
      </c>
      <c r="N1504" s="37">
        <v>0</v>
      </c>
      <c r="O1504" s="37">
        <v>0</v>
      </c>
      <c r="P1504" s="37">
        <v>11.82</v>
      </c>
      <c r="Q1504" s="38">
        <v>0</v>
      </c>
      <c r="R1504" s="37">
        <v>0</v>
      </c>
      <c r="S1504" s="37">
        <v>1.65</v>
      </c>
      <c r="T1504" s="37">
        <f>STOCK[[#This Row],[Costo Unitario (USD)]]+STOCK[[#This Row],[Costo Envío (USD)]]+STOCK[[#This Row],[Comisión 10%]]</f>
        <v>17.47</v>
      </c>
      <c r="U1504" s="37">
        <f t="shared" si="6"/>
        <v>18</v>
      </c>
      <c r="V1504" s="37">
        <v>40</v>
      </c>
      <c r="W1504" s="37">
        <f>STOCK[[#This Row],[Precio Final]]-STOCK[[#This Row],[Costo total]]</f>
        <v>22.53</v>
      </c>
      <c r="X1504" s="37">
        <f>STOCK[[#This Row],[Ganancia Unitaria]]*STOCK[[#This Row],[Salidas]]</f>
        <v>0</v>
      </c>
      <c r="Y1504" s="37"/>
      <c r="Z1504" s="37"/>
      <c r="AA1504" s="37">
        <f>STOCK[[#This Row],[Costo total]]*STOCK[[#This Row],[Entradas]]</f>
        <v>34.94</v>
      </c>
      <c r="AB1504" s="37">
        <f>STOCK[[#This Row],[Stock Actual]]*STOCK[[#This Row],[Costo total]]</f>
        <v>34.94</v>
      </c>
      <c r="AC1504" s="37"/>
    </row>
    <row r="1505" spans="1:29" s="6" customFormat="1" ht="50" customHeight="1">
      <c r="A1505" s="6" t="s">
        <v>3381</v>
      </c>
      <c r="B1505" s="40"/>
      <c r="C1505" s="37" t="s">
        <v>4</v>
      </c>
      <c r="D1505" s="37" t="s">
        <v>3389</v>
      </c>
      <c r="E1505" s="37" t="s">
        <v>3372</v>
      </c>
      <c r="F1505" s="37" t="s">
        <v>241</v>
      </c>
      <c r="G1505" s="37"/>
      <c r="H1505" s="37">
        <f>STOCK[[#This Row],[Precio Final]]</f>
        <v>30</v>
      </c>
      <c r="I1505" s="102">
        <f>STOCK[[#This Row],[Precio Venta Ideal (x1.5)]]</f>
        <v>16</v>
      </c>
      <c r="J1505" s="38">
        <v>2</v>
      </c>
      <c r="K1505" s="38">
        <f>SUMIFS(VENTAS[Cantidad],VENTAS[Código del producto Vendido],STOCK[[#This Row],[Code]])</f>
        <v>1</v>
      </c>
      <c r="L1505" s="38">
        <f>STOCK[[#This Row],[Entradas]]-STOCK[[#This Row],[Salidas]]</f>
        <v>1</v>
      </c>
      <c r="M1505" s="37">
        <f>STOCK[[#This Row],[Precio Final]]*10%</f>
        <v>3</v>
      </c>
      <c r="N1505" s="37">
        <v>0</v>
      </c>
      <c r="O1505" s="37">
        <v>0</v>
      </c>
      <c r="P1505" s="37">
        <v>10.98</v>
      </c>
      <c r="Q1505" s="38">
        <v>0</v>
      </c>
      <c r="R1505" s="37">
        <v>0</v>
      </c>
      <c r="S1505" s="37">
        <v>1.65</v>
      </c>
      <c r="T1505" s="37">
        <f>STOCK[[#This Row],[Costo Unitario (USD)]]+STOCK[[#This Row],[Costo Envío (USD)]]+STOCK[[#This Row],[Comisión 10%]]</f>
        <v>15.63</v>
      </c>
      <c r="U1505" s="37">
        <f t="shared" si="6"/>
        <v>16</v>
      </c>
      <c r="V1505" s="37">
        <v>30</v>
      </c>
      <c r="W1505" s="37">
        <f>STOCK[[#This Row],[Precio Final]]-STOCK[[#This Row],[Costo total]]</f>
        <v>14.37</v>
      </c>
      <c r="X1505" s="37">
        <f>STOCK[[#This Row],[Ganancia Unitaria]]*STOCK[[#This Row],[Salidas]]</f>
        <v>14.37</v>
      </c>
      <c r="Y1505" s="37"/>
      <c r="Z1505" s="37"/>
      <c r="AA1505" s="37">
        <f>STOCK[[#This Row],[Costo total]]*STOCK[[#This Row],[Entradas]]</f>
        <v>31.26</v>
      </c>
      <c r="AB1505" s="37">
        <f>STOCK[[#This Row],[Stock Actual]]*STOCK[[#This Row],[Costo total]]</f>
        <v>15.63</v>
      </c>
      <c r="AC1505" s="37"/>
    </row>
    <row r="1506" spans="1:29" s="6" customFormat="1" ht="50" customHeight="1">
      <c r="A1506" s="6" t="s">
        <v>3382</v>
      </c>
      <c r="B1506" s="40"/>
      <c r="C1506" s="37" t="s">
        <v>4</v>
      </c>
      <c r="D1506" s="37" t="s">
        <v>3389</v>
      </c>
      <c r="E1506" s="37" t="s">
        <v>3372</v>
      </c>
      <c r="F1506" s="37" t="s">
        <v>243</v>
      </c>
      <c r="G1506" s="37"/>
      <c r="H1506" s="37">
        <f>STOCK[[#This Row],[Precio Final]]</f>
        <v>30</v>
      </c>
      <c r="I1506" s="102">
        <f>STOCK[[#This Row],[Precio Venta Ideal (x1.5)]]</f>
        <v>16</v>
      </c>
      <c r="J1506" s="38">
        <v>2</v>
      </c>
      <c r="K1506" s="38">
        <f>SUMIFS(VENTAS[Cantidad],VENTAS[Código del producto Vendido],STOCK[[#This Row],[Code]])</f>
        <v>0</v>
      </c>
      <c r="L1506" s="38">
        <f>STOCK[[#This Row],[Entradas]]-STOCK[[#This Row],[Salidas]]</f>
        <v>2</v>
      </c>
      <c r="M1506" s="37">
        <f>STOCK[[#This Row],[Precio Final]]*10%</f>
        <v>3</v>
      </c>
      <c r="N1506" s="37">
        <v>0</v>
      </c>
      <c r="O1506" s="37">
        <v>0</v>
      </c>
      <c r="P1506" s="37">
        <v>10.98</v>
      </c>
      <c r="Q1506" s="38">
        <v>0</v>
      </c>
      <c r="R1506" s="37">
        <v>0</v>
      </c>
      <c r="S1506" s="37">
        <v>1.65</v>
      </c>
      <c r="T1506" s="37">
        <f>STOCK[[#This Row],[Costo Unitario (USD)]]+STOCK[[#This Row],[Costo Envío (USD)]]+STOCK[[#This Row],[Comisión 10%]]</f>
        <v>15.63</v>
      </c>
      <c r="U1506" s="37">
        <f t="shared" si="6"/>
        <v>16</v>
      </c>
      <c r="V1506" s="103">
        <v>30</v>
      </c>
      <c r="W1506" s="37">
        <f>STOCK[[#This Row],[Precio Final]]-STOCK[[#This Row],[Costo total]]</f>
        <v>14.37</v>
      </c>
      <c r="X1506" s="37">
        <f>STOCK[[#This Row],[Ganancia Unitaria]]*STOCK[[#This Row],[Salidas]]</f>
        <v>0</v>
      </c>
      <c r="Y1506" s="37"/>
      <c r="Z1506" s="37"/>
      <c r="AA1506" s="37">
        <f>STOCK[[#This Row],[Costo total]]*STOCK[[#This Row],[Entradas]]</f>
        <v>31.26</v>
      </c>
      <c r="AB1506" s="37">
        <f>STOCK[[#This Row],[Stock Actual]]*STOCK[[#This Row],[Costo total]]</f>
        <v>31.26</v>
      </c>
      <c r="AC1506" s="37"/>
    </row>
    <row r="1507" spans="1:29" s="6" customFormat="1" ht="50" customHeight="1">
      <c r="A1507" s="6" t="s">
        <v>3383</v>
      </c>
      <c r="B1507" s="40"/>
      <c r="C1507" s="37" t="s">
        <v>4</v>
      </c>
      <c r="D1507" s="37" t="s">
        <v>3389</v>
      </c>
      <c r="E1507" s="37" t="s">
        <v>3372</v>
      </c>
      <c r="F1507" s="37" t="s">
        <v>244</v>
      </c>
      <c r="G1507" s="37"/>
      <c r="H1507" s="37">
        <f>STOCK[[#This Row],[Precio Final]]</f>
        <v>30</v>
      </c>
      <c r="I1507" s="102">
        <f>STOCK[[#This Row],[Precio Venta Ideal (x1.5)]]</f>
        <v>16</v>
      </c>
      <c r="J1507" s="38">
        <v>2</v>
      </c>
      <c r="K1507" s="38">
        <f>SUMIFS(VENTAS[Cantidad],VENTAS[Código del producto Vendido],STOCK[[#This Row],[Code]])</f>
        <v>2</v>
      </c>
      <c r="L1507" s="38">
        <f>STOCK[[#This Row],[Entradas]]-STOCK[[#This Row],[Salidas]]</f>
        <v>0</v>
      </c>
      <c r="M1507" s="37">
        <f>STOCK[[#This Row],[Precio Final]]*10%</f>
        <v>3</v>
      </c>
      <c r="N1507" s="37">
        <v>0</v>
      </c>
      <c r="O1507" s="37">
        <v>0</v>
      </c>
      <c r="P1507" s="37">
        <v>10.98</v>
      </c>
      <c r="Q1507" s="38">
        <v>0</v>
      </c>
      <c r="R1507" s="37">
        <v>0</v>
      </c>
      <c r="S1507" s="37">
        <v>1.65</v>
      </c>
      <c r="T1507" s="37">
        <f>STOCK[[#This Row],[Costo Unitario (USD)]]+STOCK[[#This Row],[Costo Envío (USD)]]+STOCK[[#This Row],[Comisión 10%]]</f>
        <v>15.63</v>
      </c>
      <c r="U1507" s="37">
        <f t="shared" si="6"/>
        <v>16</v>
      </c>
      <c r="V1507" s="37">
        <v>30</v>
      </c>
      <c r="W1507" s="37">
        <f>STOCK[[#This Row],[Precio Final]]-STOCK[[#This Row],[Costo total]]</f>
        <v>14.37</v>
      </c>
      <c r="X1507" s="37">
        <f>STOCK[[#This Row],[Ganancia Unitaria]]*STOCK[[#This Row],[Salidas]]</f>
        <v>28.74</v>
      </c>
      <c r="Y1507" s="37"/>
      <c r="Z1507" s="37"/>
      <c r="AA1507" s="37">
        <f>STOCK[[#This Row],[Costo total]]*STOCK[[#This Row],[Entradas]]</f>
        <v>31.26</v>
      </c>
      <c r="AB1507" s="37">
        <f>STOCK[[#This Row],[Stock Actual]]*STOCK[[#This Row],[Costo total]]</f>
        <v>0</v>
      </c>
      <c r="AC1507" s="37"/>
    </row>
    <row r="1508" spans="1:29" s="6" customFormat="1" ht="50" customHeight="1">
      <c r="A1508" s="6" t="s">
        <v>3384</v>
      </c>
      <c r="B1508" s="40"/>
      <c r="C1508" s="37" t="s">
        <v>4</v>
      </c>
      <c r="D1508" s="37" t="s">
        <v>3389</v>
      </c>
      <c r="E1508" s="37" t="s">
        <v>3372</v>
      </c>
      <c r="F1508" s="37" t="s">
        <v>3373</v>
      </c>
      <c r="G1508" s="37"/>
      <c r="H1508" s="37">
        <f>STOCK[[#This Row],[Precio Final]]</f>
        <v>30</v>
      </c>
      <c r="I1508" s="102">
        <f>STOCK[[#This Row],[Precio Venta Ideal (x1.5)]]</f>
        <v>16</v>
      </c>
      <c r="J1508" s="38">
        <v>3</v>
      </c>
      <c r="K1508" s="38">
        <f>SUMIFS(VENTAS[Cantidad],VENTAS[Código del producto Vendido],STOCK[[#This Row],[Code]])</f>
        <v>0</v>
      </c>
      <c r="L1508" s="38">
        <f>STOCK[[#This Row],[Entradas]]-STOCK[[#This Row],[Salidas]]</f>
        <v>3</v>
      </c>
      <c r="M1508" s="37">
        <f>STOCK[[#This Row],[Precio Final]]*10%</f>
        <v>3</v>
      </c>
      <c r="N1508" s="37">
        <v>0</v>
      </c>
      <c r="O1508" s="37">
        <v>0</v>
      </c>
      <c r="P1508" s="37">
        <v>10.98</v>
      </c>
      <c r="Q1508" s="38">
        <v>0</v>
      </c>
      <c r="R1508" s="37">
        <v>0</v>
      </c>
      <c r="S1508" s="37">
        <v>1.65</v>
      </c>
      <c r="T1508" s="37">
        <f>STOCK[[#This Row],[Costo Unitario (USD)]]+STOCK[[#This Row],[Costo Envío (USD)]]+STOCK[[#This Row],[Comisión 10%]]</f>
        <v>15.63</v>
      </c>
      <c r="U1508" s="37">
        <f t="shared" si="6"/>
        <v>16</v>
      </c>
      <c r="V1508" s="37">
        <v>30</v>
      </c>
      <c r="W1508" s="37">
        <f>STOCK[[#This Row],[Precio Final]]-STOCK[[#This Row],[Costo total]]</f>
        <v>14.37</v>
      </c>
      <c r="X1508" s="37">
        <f>STOCK[[#This Row],[Ganancia Unitaria]]*STOCK[[#This Row],[Salidas]]</f>
        <v>0</v>
      </c>
      <c r="Y1508" s="37"/>
      <c r="Z1508" s="37"/>
      <c r="AA1508" s="37">
        <f>STOCK[[#This Row],[Costo total]]*STOCK[[#This Row],[Entradas]]</f>
        <v>46.89</v>
      </c>
      <c r="AB1508" s="37">
        <f>STOCK[[#This Row],[Stock Actual]]*STOCK[[#This Row],[Costo total]]</f>
        <v>46.89</v>
      </c>
      <c r="AC1508" s="37"/>
    </row>
    <row r="1509" spans="1:29" s="6" customFormat="1" ht="50" customHeight="1">
      <c r="A1509" s="6" t="s">
        <v>3399</v>
      </c>
      <c r="B1509" s="40"/>
      <c r="C1509" s="37" t="s">
        <v>4</v>
      </c>
      <c r="D1509" s="37" t="s">
        <v>3397</v>
      </c>
      <c r="E1509" s="37" t="s">
        <v>3400</v>
      </c>
      <c r="F1509" s="37" t="s">
        <v>244</v>
      </c>
      <c r="G1509" s="37"/>
      <c r="H1509" s="37">
        <f>STOCK[[#This Row],[Precio Final]]</f>
        <v>30</v>
      </c>
      <c r="I1509" s="102">
        <f>STOCK[[#This Row],[Precio Venta Ideal (x1.5)]]</f>
        <v>19</v>
      </c>
      <c r="J1509" s="38">
        <v>1</v>
      </c>
      <c r="K1509" s="38">
        <f>SUMIFS(VENTAS[Cantidad],VENTAS[Código del producto Vendido],STOCK[[#This Row],[Code]])</f>
        <v>0</v>
      </c>
      <c r="L1509" s="38">
        <f>STOCK[[#This Row],[Entradas]]-STOCK[[#This Row],[Salidas]]</f>
        <v>1</v>
      </c>
      <c r="M1509" s="37">
        <f>STOCK[[#This Row],[Precio Final]]*10%</f>
        <v>3</v>
      </c>
      <c r="N1509" s="37">
        <v>0</v>
      </c>
      <c r="O1509" s="37">
        <v>0</v>
      </c>
      <c r="P1509" s="37">
        <v>13.36</v>
      </c>
      <c r="Q1509" s="38">
        <v>0</v>
      </c>
      <c r="R1509" s="37">
        <v>0</v>
      </c>
      <c r="S1509" s="37">
        <v>1.65</v>
      </c>
      <c r="T1509" s="37">
        <f>STOCK[[#This Row],[Costo Unitario (USD)]]+STOCK[[#This Row],[Costo Envío (USD)]]+STOCK[[#This Row],[Comisión 10%]]</f>
        <v>18.009999999999998</v>
      </c>
      <c r="U1509" s="37">
        <f t="shared" si="6"/>
        <v>19</v>
      </c>
      <c r="V1509" s="37">
        <v>30</v>
      </c>
      <c r="W1509" s="37">
        <f>STOCK[[#This Row],[Precio Final]]-STOCK[[#This Row],[Costo total]]</f>
        <v>11.990000000000002</v>
      </c>
      <c r="X1509" s="37">
        <f>STOCK[[#This Row],[Ganancia Unitaria]]*STOCK[[#This Row],[Salidas]]</f>
        <v>0</v>
      </c>
      <c r="Y1509" s="37"/>
      <c r="Z1509" s="37"/>
      <c r="AA1509" s="37">
        <f>STOCK[[#This Row],[Costo total]]*STOCK[[#This Row],[Entradas]]</f>
        <v>18.009999999999998</v>
      </c>
      <c r="AB1509" s="37">
        <f>STOCK[[#This Row],[Stock Actual]]*STOCK[[#This Row],[Costo total]]</f>
        <v>18.009999999999998</v>
      </c>
      <c r="AC1509" s="37"/>
    </row>
    <row r="1510" spans="1:29" s="6" customFormat="1" ht="50" customHeight="1">
      <c r="A1510" s="6" t="s">
        <v>3402</v>
      </c>
      <c r="B1510" s="40"/>
      <c r="C1510" s="37" t="s">
        <v>4</v>
      </c>
      <c r="D1510" s="37" t="s">
        <v>2491</v>
      </c>
      <c r="E1510" s="37" t="s">
        <v>3403</v>
      </c>
      <c r="F1510" s="37" t="s">
        <v>250</v>
      </c>
      <c r="G1510" s="37"/>
      <c r="H1510" s="37">
        <f>STOCK[[#This Row],[Precio Final]]</f>
        <v>40</v>
      </c>
      <c r="I1510" s="102">
        <f>STOCK[[#This Row],[Precio Venta Ideal (x1.5)]]</f>
        <v>16</v>
      </c>
      <c r="J1510" s="38">
        <v>2</v>
      </c>
      <c r="K1510" s="38">
        <f>SUMIFS(VENTAS[Cantidad],VENTAS[Código del producto Vendido],STOCK[[#This Row],[Code]])</f>
        <v>0</v>
      </c>
      <c r="L1510" s="38">
        <f>STOCK[[#This Row],[Entradas]]-STOCK[[#This Row],[Salidas]]</f>
        <v>2</v>
      </c>
      <c r="M1510" s="37">
        <f>STOCK[[#This Row],[Precio Final]]*10%</f>
        <v>4</v>
      </c>
      <c r="N1510" s="37">
        <v>0</v>
      </c>
      <c r="O1510" s="37">
        <v>0</v>
      </c>
      <c r="P1510" s="37">
        <v>10</v>
      </c>
      <c r="Q1510" s="38">
        <v>0</v>
      </c>
      <c r="R1510" s="37">
        <v>0</v>
      </c>
      <c r="S1510" s="37">
        <v>1.65</v>
      </c>
      <c r="T1510" s="37">
        <f>STOCK[[#This Row],[Costo Unitario (USD)]]+STOCK[[#This Row],[Costo Envío (USD)]]+STOCK[[#This Row],[Comisión 10%]]</f>
        <v>15.65</v>
      </c>
      <c r="U1510" s="37">
        <f t="shared" si="6"/>
        <v>16</v>
      </c>
      <c r="V1510" s="37">
        <v>40</v>
      </c>
      <c r="W1510" s="37">
        <f>STOCK[[#This Row],[Precio Final]]-STOCK[[#This Row],[Costo total]]</f>
        <v>24.35</v>
      </c>
      <c r="X1510" s="37">
        <f>STOCK[[#This Row],[Ganancia Unitaria]]*STOCK[[#This Row],[Salidas]]</f>
        <v>0</v>
      </c>
      <c r="Y1510" s="37"/>
      <c r="Z1510" s="37"/>
      <c r="AA1510" s="37">
        <f>STOCK[[#This Row],[Costo total]]*STOCK[[#This Row],[Entradas]]</f>
        <v>31.3</v>
      </c>
      <c r="AB1510" s="37">
        <f>STOCK[[#This Row],[Stock Actual]]*STOCK[[#This Row],[Costo total]]</f>
        <v>31.3</v>
      </c>
      <c r="AC1510" s="37"/>
    </row>
    <row r="1511" spans="1:29" s="6" customFormat="1" ht="50" customHeight="1">
      <c r="A1511" s="6" t="s">
        <v>3404</v>
      </c>
      <c r="B1511" s="40"/>
      <c r="C1511" s="37" t="s">
        <v>4</v>
      </c>
      <c r="D1511" s="37" t="s">
        <v>2491</v>
      </c>
      <c r="E1511" s="37" t="s">
        <v>3403</v>
      </c>
      <c r="F1511" s="37" t="s">
        <v>252</v>
      </c>
      <c r="G1511" s="37"/>
      <c r="H1511" s="37">
        <f>STOCK[[#This Row],[Precio Final]]</f>
        <v>40</v>
      </c>
      <c r="I1511" s="102">
        <f>STOCK[[#This Row],[Precio Venta Ideal (x1.5)]]</f>
        <v>16</v>
      </c>
      <c r="J1511" s="38">
        <v>2</v>
      </c>
      <c r="K1511" s="38">
        <f>SUMIFS(VENTAS[Cantidad],VENTAS[Código del producto Vendido],STOCK[[#This Row],[Code]])</f>
        <v>0</v>
      </c>
      <c r="L1511" s="38">
        <f>STOCK[[#This Row],[Entradas]]-STOCK[[#This Row],[Salidas]]</f>
        <v>2</v>
      </c>
      <c r="M1511" s="37">
        <f>STOCK[[#This Row],[Precio Final]]*10%</f>
        <v>4</v>
      </c>
      <c r="N1511" s="37">
        <v>0</v>
      </c>
      <c r="O1511" s="37">
        <v>0</v>
      </c>
      <c r="P1511" s="37">
        <v>10</v>
      </c>
      <c r="Q1511" s="38">
        <v>0</v>
      </c>
      <c r="R1511" s="37">
        <v>0</v>
      </c>
      <c r="S1511" s="37">
        <v>1.65</v>
      </c>
      <c r="T1511" s="37">
        <f>STOCK[[#This Row],[Costo Unitario (USD)]]+STOCK[[#This Row],[Costo Envío (USD)]]+STOCK[[#This Row],[Comisión 10%]]</f>
        <v>15.65</v>
      </c>
      <c r="U1511" s="37">
        <f t="shared" si="6"/>
        <v>16</v>
      </c>
      <c r="V1511" s="37">
        <v>40</v>
      </c>
      <c r="W1511" s="37">
        <f>STOCK[[#This Row],[Precio Final]]-STOCK[[#This Row],[Costo total]]</f>
        <v>24.35</v>
      </c>
      <c r="X1511" s="37">
        <f>STOCK[[#This Row],[Ganancia Unitaria]]*STOCK[[#This Row],[Salidas]]</f>
        <v>0</v>
      </c>
      <c r="Y1511" s="37"/>
      <c r="Z1511" s="37"/>
      <c r="AA1511" s="37">
        <f>STOCK[[#This Row],[Costo total]]*STOCK[[#This Row],[Entradas]]</f>
        <v>31.3</v>
      </c>
      <c r="AB1511" s="37">
        <f>STOCK[[#This Row],[Stock Actual]]*STOCK[[#This Row],[Costo total]]</f>
        <v>31.3</v>
      </c>
      <c r="AC1511" s="37"/>
    </row>
    <row r="1512" spans="1:29" s="6" customFormat="1" ht="50" customHeight="1">
      <c r="A1512" s="6" t="s">
        <v>3405</v>
      </c>
      <c r="B1512" s="40"/>
      <c r="C1512" s="37" t="s">
        <v>4</v>
      </c>
      <c r="D1512" s="37" t="s">
        <v>2491</v>
      </c>
      <c r="E1512" s="37" t="s">
        <v>3403</v>
      </c>
      <c r="F1512" s="37" t="s">
        <v>3001</v>
      </c>
      <c r="G1512" s="37"/>
      <c r="H1512" s="37">
        <f>STOCK[[#This Row],[Precio Final]]</f>
        <v>40</v>
      </c>
      <c r="I1512" s="102">
        <f>STOCK[[#This Row],[Precio Venta Ideal (x1.5)]]</f>
        <v>16</v>
      </c>
      <c r="J1512" s="38">
        <v>2</v>
      </c>
      <c r="K1512" s="38">
        <f>SUMIFS(VENTAS[Cantidad],VENTAS[Código del producto Vendido],STOCK[[#This Row],[Code]])</f>
        <v>0</v>
      </c>
      <c r="L1512" s="38">
        <f>STOCK[[#This Row],[Entradas]]-STOCK[[#This Row],[Salidas]]</f>
        <v>2</v>
      </c>
      <c r="M1512" s="37">
        <f>STOCK[[#This Row],[Precio Final]]*10%</f>
        <v>4</v>
      </c>
      <c r="N1512" s="37">
        <v>0</v>
      </c>
      <c r="O1512" s="37">
        <v>0</v>
      </c>
      <c r="P1512" s="37">
        <v>10</v>
      </c>
      <c r="Q1512" s="38">
        <v>0</v>
      </c>
      <c r="R1512" s="37">
        <v>0</v>
      </c>
      <c r="S1512" s="37">
        <v>1.65</v>
      </c>
      <c r="T1512" s="37">
        <f>STOCK[[#This Row],[Costo Unitario (USD)]]+STOCK[[#This Row],[Costo Envío (USD)]]+STOCK[[#This Row],[Comisión 10%]]</f>
        <v>15.65</v>
      </c>
      <c r="U1512" s="37">
        <f t="shared" ref="U1512" si="7">ROUNDUP(T1512,0)</f>
        <v>16</v>
      </c>
      <c r="V1512" s="37">
        <v>40</v>
      </c>
      <c r="W1512" s="37">
        <f>STOCK[[#This Row],[Precio Final]]-STOCK[[#This Row],[Costo total]]</f>
        <v>24.35</v>
      </c>
      <c r="X1512" s="37">
        <f>STOCK[[#This Row],[Ganancia Unitaria]]*STOCK[[#This Row],[Salidas]]</f>
        <v>0</v>
      </c>
      <c r="Y1512" s="37"/>
      <c r="Z1512" s="37"/>
      <c r="AA1512" s="37">
        <f>STOCK[[#This Row],[Costo total]]*STOCK[[#This Row],[Entradas]]</f>
        <v>31.3</v>
      </c>
      <c r="AB1512" s="37">
        <f>STOCK[[#This Row],[Stock Actual]]*STOCK[[#This Row],[Costo total]]</f>
        <v>31.3</v>
      </c>
      <c r="AC1512" s="37"/>
    </row>
    <row r="1513" spans="1:29" s="6" customFormat="1" ht="50" customHeight="1">
      <c r="A1513" s="6" t="s">
        <v>3438</v>
      </c>
      <c r="B1513" s="40"/>
      <c r="C1513" s="37" t="s">
        <v>4</v>
      </c>
      <c r="D1513" s="37" t="s">
        <v>3389</v>
      </c>
      <c r="E1513" s="37" t="s">
        <v>3439</v>
      </c>
      <c r="F1513" s="37" t="s">
        <v>238</v>
      </c>
      <c r="G1513" s="37"/>
      <c r="H1513" s="37">
        <f>STOCK[[#This Row],[Precio Final]]</f>
        <v>25</v>
      </c>
      <c r="I1513" s="102">
        <f>STOCK[[#This Row],[Precio Venta Ideal (x1.5)]]</f>
        <v>17</v>
      </c>
      <c r="J1513" s="38">
        <v>1</v>
      </c>
      <c r="K1513" s="38">
        <f>SUMIFS(VENTAS[Cantidad],VENTAS[Código del producto Vendido],STOCK[[#This Row],[Code]])</f>
        <v>1</v>
      </c>
      <c r="L1513" s="38">
        <f>STOCK[[#This Row],[Entradas]]-STOCK[[#This Row],[Salidas]]</f>
        <v>0</v>
      </c>
      <c r="M1513" s="37">
        <f>STOCK[[#This Row],[Precio Final]]*10%</f>
        <v>2.5</v>
      </c>
      <c r="N1513" s="37"/>
      <c r="O1513" s="37"/>
      <c r="P1513" s="37">
        <v>13</v>
      </c>
      <c r="Q1513" s="38"/>
      <c r="R1513" s="37"/>
      <c r="S1513" s="37">
        <v>1</v>
      </c>
      <c r="T1513" s="37">
        <f>STOCK[[#This Row],[Costo Unitario (USD)]]+STOCK[[#This Row],[Costo Envío (USD)]]+STOCK[[#This Row],[Comisión 10%]]</f>
        <v>16.5</v>
      </c>
      <c r="U1513" s="37">
        <f>ROUNDUP(T1513,0)</f>
        <v>17</v>
      </c>
      <c r="V1513" s="37">
        <v>25</v>
      </c>
      <c r="W1513" s="37">
        <f>STOCK[[#This Row],[Precio Final]]-STOCK[[#This Row],[Costo total]]</f>
        <v>8.5</v>
      </c>
      <c r="X1513" s="37">
        <f>STOCK[[#This Row],[Ganancia Unitaria]]*STOCK[[#This Row],[Salidas]]</f>
        <v>8.5</v>
      </c>
      <c r="Y1513" s="37"/>
      <c r="Z1513" s="37"/>
      <c r="AA1513" s="37">
        <f>STOCK[[#This Row],[Costo total]]*STOCK[[#This Row],[Entradas]]</f>
        <v>16.5</v>
      </c>
      <c r="AB1513" s="37">
        <f>STOCK[[#This Row],[Stock Actual]]*STOCK[[#This Row],[Costo total]]</f>
        <v>0</v>
      </c>
      <c r="AC1513" s="37"/>
    </row>
    <row r="1514" spans="1:29" s="6" customFormat="1" ht="204" customHeight="1">
      <c r="A1514" s="36" t="s">
        <v>2911</v>
      </c>
      <c r="B1514" s="34" t="s">
        <v>2910</v>
      </c>
      <c r="C1514" s="34" t="s">
        <v>2910</v>
      </c>
      <c r="D1514" s="36" t="s">
        <v>2911</v>
      </c>
      <c r="E1514" s="33" t="s">
        <v>2913</v>
      </c>
      <c r="F1514" s="36" t="s">
        <v>2911</v>
      </c>
      <c r="G1514" s="31"/>
      <c r="H1514" s="34" t="s">
        <v>2910</v>
      </c>
      <c r="I1514" s="34" t="s">
        <v>2910</v>
      </c>
      <c r="J1514" s="36">
        <v>2</v>
      </c>
      <c r="K1514" s="34" t="s">
        <v>2910</v>
      </c>
      <c r="L1514" s="34" t="s">
        <v>2910</v>
      </c>
      <c r="M1514" s="34" t="s">
        <v>2910</v>
      </c>
      <c r="N1514" s="31"/>
      <c r="O1514" s="31"/>
      <c r="P1514" s="36" t="s">
        <v>2911</v>
      </c>
      <c r="Q1514" s="31"/>
      <c r="R1514" s="31"/>
      <c r="S1514" s="36" t="s">
        <v>2911</v>
      </c>
      <c r="T1514" s="34" t="s">
        <v>2910</v>
      </c>
      <c r="U1514" s="34" t="s">
        <v>2910</v>
      </c>
      <c r="V1514" s="36" t="s">
        <v>2911</v>
      </c>
      <c r="W1514" s="34" t="s">
        <v>2910</v>
      </c>
      <c r="X1514" s="34" t="s">
        <v>2910</v>
      </c>
      <c r="Y1514" s="32"/>
      <c r="Z1514" s="31"/>
      <c r="AA1514" s="34" t="s">
        <v>2910</v>
      </c>
      <c r="AB1514" s="34" t="s">
        <v>2910</v>
      </c>
      <c r="AC1514" s="31"/>
    </row>
    <row r="1515" spans="1:29" s="39" customFormat="1" ht="50" customHeight="1">
      <c r="A1515" s="1"/>
      <c r="B1515" s="1"/>
      <c r="C1515" s="1"/>
      <c r="D1515" s="7"/>
      <c r="E1515" s="2"/>
      <c r="F1515" s="2"/>
      <c r="G1515" s="1"/>
      <c r="H1515" s="1"/>
      <c r="I1515" s="1"/>
      <c r="J1515" s="1"/>
      <c r="K1515" s="1"/>
      <c r="L1515" s="1"/>
      <c r="M1515" s="1"/>
      <c r="N1515" s="1"/>
      <c r="O1515" s="3"/>
      <c r="P1515" s="3"/>
      <c r="Q1515" s="1"/>
      <c r="R1515" s="1"/>
      <c r="S1515" s="3"/>
      <c r="T1515" s="3"/>
      <c r="U1515" s="10"/>
      <c r="V1515" s="3"/>
      <c r="W1515" s="3"/>
      <c r="X1515" s="3"/>
      <c r="Y1515" s="30"/>
      <c r="Z1515" s="1"/>
      <c r="AA1515" s="1"/>
      <c r="AB1515" s="1"/>
      <c r="AC1515" s="1"/>
    </row>
    <row r="1516" spans="1:29" s="39" customFormat="1" ht="50" customHeight="1">
      <c r="A1516" s="1"/>
      <c r="B1516" s="1"/>
      <c r="C1516" s="1"/>
      <c r="D1516" s="7"/>
      <c r="E1516" s="2"/>
      <c r="F1516" s="2"/>
      <c r="G1516" s="1"/>
      <c r="H1516" s="1"/>
      <c r="I1516" s="1"/>
      <c r="J1516" s="1"/>
      <c r="K1516" s="1"/>
      <c r="L1516" s="1"/>
      <c r="M1516" s="1"/>
      <c r="N1516" s="1"/>
      <c r="O1516" s="3"/>
      <c r="P1516" s="3"/>
      <c r="Q1516" s="1"/>
      <c r="R1516" s="1"/>
      <c r="S1516" s="3"/>
      <c r="T1516" s="3"/>
      <c r="U1516" s="10"/>
      <c r="V1516" s="3"/>
      <c r="W1516" s="3"/>
      <c r="X1516" s="3"/>
      <c r="Y1516" s="30"/>
      <c r="Z1516" s="1"/>
      <c r="AA1516" s="1"/>
      <c r="AB1516" s="1"/>
      <c r="AC1516" s="1"/>
    </row>
    <row r="1517" spans="1:29" s="39" customFormat="1" ht="50" customHeight="1">
      <c r="A1517" s="1"/>
      <c r="B1517" s="1"/>
      <c r="C1517" s="1"/>
      <c r="D1517" s="7"/>
      <c r="E1517" s="2"/>
      <c r="F1517" s="2"/>
      <c r="G1517" s="1"/>
      <c r="H1517" s="1"/>
      <c r="I1517" s="1"/>
      <c r="J1517" s="1"/>
      <c r="K1517" s="1"/>
      <c r="L1517" s="1"/>
      <c r="M1517" s="1"/>
      <c r="N1517" s="1"/>
      <c r="O1517" s="3"/>
      <c r="P1517" s="3"/>
      <c r="Q1517" s="1"/>
      <c r="R1517" s="1"/>
      <c r="S1517" s="3"/>
      <c r="T1517" s="3"/>
      <c r="U1517" s="10"/>
      <c r="V1517" s="3"/>
      <c r="W1517" s="3"/>
      <c r="X1517" s="3"/>
      <c r="Y1517" s="30"/>
      <c r="Z1517" s="1"/>
      <c r="AA1517" s="1"/>
      <c r="AB1517" s="1"/>
      <c r="AC1517" s="1"/>
    </row>
    <row r="1518" spans="1:29" s="35" customFormat="1" ht="13">
      <c r="A1518" s="1"/>
      <c r="B1518" s="1"/>
      <c r="C1518" s="1"/>
      <c r="D1518" s="7"/>
      <c r="E1518" s="2"/>
      <c r="F1518" s="2"/>
      <c r="G1518" s="1"/>
      <c r="H1518" s="1"/>
      <c r="I1518" s="1"/>
      <c r="J1518" s="1"/>
      <c r="K1518" s="1"/>
      <c r="L1518" s="1"/>
      <c r="M1518" s="1"/>
      <c r="N1518" s="1"/>
      <c r="O1518" s="3"/>
      <c r="P1518" s="3"/>
      <c r="Q1518" s="1"/>
      <c r="R1518" s="1"/>
      <c r="S1518" s="3"/>
      <c r="T1518" s="3"/>
      <c r="U1518" s="10"/>
      <c r="V1518" s="3"/>
      <c r="W1518" s="3"/>
      <c r="X1518" s="3"/>
      <c r="Y1518" s="30"/>
      <c r="Z1518" s="1"/>
      <c r="AA1518" s="1"/>
      <c r="AB1518" s="1"/>
      <c r="AC1518" s="1"/>
    </row>
  </sheetData>
  <phoneticPr fontId="6" type="noConversion"/>
  <conditionalFormatting sqref="L2:M1513">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13 L1313:AC1513 A1313:J1513">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513">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513">
    <cfRule type="duplicateValues" dxfId="7" priority="2758"/>
  </conditionalFormatting>
  <dataValidations disablePrompts="1" count="1">
    <dataValidation type="list" allowBlank="1" showInputMessage="1" showErrorMessage="1" sqref="B228:B237 B165:B226 B2:B163" xr:uid="{623B9E46-E579-8C41-918C-4848932067A0}">
      <formula1>$A$2:$A$1000897</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550"/>
  <sheetViews>
    <sheetView topLeftCell="A1451" zoomScale="143" zoomScaleNormal="125" workbookViewId="0">
      <selection activeCell="D1548" sqref="D1548"/>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4" t="s">
        <v>1376</v>
      </c>
      <c r="B1" s="104"/>
      <c r="C1" s="104"/>
      <c r="D1" s="104"/>
      <c r="E1" s="104"/>
      <c r="G1" s="105" t="s">
        <v>1377</v>
      </c>
      <c r="H1" s="105"/>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2914</v>
      </c>
      <c r="L2" s="55" t="s">
        <v>11</v>
      </c>
      <c r="M2" s="53" t="s">
        <v>2912</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2890</v>
      </c>
      <c r="D537" s="58" t="s">
        <v>2516</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1994</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1994</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2014</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2014</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2014</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2016</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2014</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2014</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1958</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2123</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2018</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2017</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1994</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2017</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2014</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2014</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1994</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2014</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2014</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2014</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2014</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2014</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1994</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2014</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2014</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2014</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2027</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2078</v>
      </c>
      <c r="D830" s="58" t="s">
        <v>2014</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2078</v>
      </c>
      <c r="D833" s="58" t="s">
        <v>2014</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2078</v>
      </c>
      <c r="D834" s="58" t="s">
        <v>2014</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2078</v>
      </c>
      <c r="D835" s="58" t="s">
        <v>2014</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2078</v>
      </c>
      <c r="D836" s="58" t="s">
        <v>2014</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2014</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2014</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2014</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2014</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2014</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2014</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1969</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2123</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2124</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2014</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2014</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2014</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2014</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2192</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2014</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2014</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2014</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2014</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2014</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2014</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2014</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2014</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2014</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2193</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2014</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2014</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2014</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2195</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2195</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2014</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2196</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2014</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2205</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2014</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2014</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2014</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2014</v>
      </c>
      <c r="E886" s="58" t="s">
        <v>2200</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2014</v>
      </c>
      <c r="E887" s="58" t="s">
        <v>2201</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2014</v>
      </c>
      <c r="E888" s="58" t="s">
        <v>2202</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2014</v>
      </c>
      <c r="E889" s="58" t="s">
        <v>2203</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2014</v>
      </c>
      <c r="E890" s="58" t="s">
        <v>2204</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2014</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2014</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2014</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2206</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2014</v>
      </c>
      <c r="E895" s="58" t="s">
        <v>2194</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2014</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2014</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2014</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2014</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2207</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2014</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2014</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2014</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2014</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2208</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2014</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2014</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2014</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2014</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2014</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2209</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2014</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2014</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2014</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2014</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2014</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2014</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2014</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2014</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2014</v>
      </c>
      <c r="E924" s="58" t="s">
        <v>2020</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2014</v>
      </c>
      <c r="E925" s="58" t="s">
        <v>1960</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2014</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2014</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2014</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2476</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2014</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2014</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2014</v>
      </c>
      <c r="E938" s="58" t="s">
        <v>2484</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2014</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2014</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2014</v>
      </c>
      <c r="E944" s="58" t="s">
        <v>2313</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2014</v>
      </c>
      <c r="E945" s="58" t="s">
        <v>2309</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2014</v>
      </c>
      <c r="E946" s="58" t="s">
        <v>2311</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2014</v>
      </c>
      <c r="E947" s="58" t="s">
        <v>2273</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2485</v>
      </c>
      <c r="E948" s="58" t="s">
        <v>2294</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2309</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2309</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2280</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2286</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2014</v>
      </c>
      <c r="E953" s="58" t="s">
        <v>2311</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2014</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2014</v>
      </c>
      <c r="E955" s="58" t="s">
        <v>2274</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2310</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2014</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2014</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2488</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2492</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2014</v>
      </c>
      <c r="E961" s="58" t="s">
        <v>2290</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2289</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2492</v>
      </c>
      <c r="D963" s="58"/>
      <c r="E963" s="58" t="s">
        <v>2468</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2493</v>
      </c>
      <c r="D964" s="58"/>
      <c r="E964" s="58" t="s">
        <v>2301</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2470</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2014</v>
      </c>
      <c r="E966" s="58" t="s">
        <v>2309</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2492</v>
      </c>
      <c r="D967" s="58"/>
      <c r="E967" s="58" t="s">
        <v>2470</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2494</v>
      </c>
      <c r="D968" s="58"/>
      <c r="E968" s="58" t="s">
        <v>2331</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2495</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2014</v>
      </c>
      <c r="E971" s="58" t="s">
        <v>2313</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2014</v>
      </c>
      <c r="E972" s="58" t="s">
        <v>2470</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2014</v>
      </c>
      <c r="E973" s="58" t="s">
        <v>2358</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2014</v>
      </c>
      <c r="E974" s="58" t="s">
        <v>2287</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2014</v>
      </c>
      <c r="E975" s="58" t="s">
        <v>2329</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2014</v>
      </c>
      <c r="E976" s="58" t="s">
        <v>2291</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2014</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2499</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2498</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2498</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2500</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1994</v>
      </c>
      <c r="D983" s="58"/>
      <c r="E983" s="58" t="s">
        <v>2363</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2488</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2285</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2498</v>
      </c>
      <c r="E987" s="58" t="s">
        <v>2329</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1994</v>
      </c>
      <c r="D988" s="58"/>
      <c r="E988" s="58" t="s">
        <v>2351</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1994</v>
      </c>
      <c r="D989" s="58"/>
      <c r="E989" s="58" t="s">
        <v>2360</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2501</v>
      </c>
      <c r="D990" s="58" t="s">
        <v>2498</v>
      </c>
      <c r="E990" s="58" t="s">
        <v>2342</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2502</v>
      </c>
      <c r="D991" s="58" t="s">
        <v>1492</v>
      </c>
      <c r="E991" s="58" t="s">
        <v>2362</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2503</v>
      </c>
      <c r="D992" s="58" t="s">
        <v>2495</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2503</v>
      </c>
      <c r="D993" s="58" t="s">
        <v>2495</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2504</v>
      </c>
      <c r="D994" s="58" t="s">
        <v>2014</v>
      </c>
      <c r="E994" s="58" t="s">
        <v>2271</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2505</v>
      </c>
      <c r="D995" s="58" t="s">
        <v>2498</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2506</v>
      </c>
      <c r="D996" s="58" t="s">
        <v>2014</v>
      </c>
      <c r="E996" s="58" t="s">
        <v>2361</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2506</v>
      </c>
      <c r="D997" s="58" t="s">
        <v>2014</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2507</v>
      </c>
      <c r="D998" s="58" t="s">
        <v>2014</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2508</v>
      </c>
      <c r="D999" s="58" t="s">
        <v>2014</v>
      </c>
      <c r="E999" s="58" t="s">
        <v>2288</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2509</v>
      </c>
      <c r="D1000" s="58" t="s">
        <v>2498</v>
      </c>
      <c r="E1000" s="58" t="s">
        <v>2467</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2510</v>
      </c>
      <c r="D1001" s="58" t="s">
        <v>990</v>
      </c>
      <c r="E1001" s="58" t="s">
        <v>2303</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2511</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2511</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2511</v>
      </c>
      <c r="E1004" s="58" t="s">
        <v>2468</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2511</v>
      </c>
      <c r="E1005" s="58" t="s">
        <v>2317</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2513</v>
      </c>
      <c r="D1006" s="58" t="s">
        <v>2514</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2515</v>
      </c>
      <c r="D1007" s="58" t="s">
        <v>2516</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2515</v>
      </c>
      <c r="D1008" s="58" t="s">
        <v>2516</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2517</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2518</v>
      </c>
      <c r="D1010" s="58" t="s">
        <v>2498</v>
      </c>
      <c r="E1010" s="58" t="s">
        <v>2343</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2519</v>
      </c>
      <c r="D1011" s="58" t="s">
        <v>2498</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2485</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2524</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2524</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2014</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2014</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2014</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2495</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2014</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2014</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2014</v>
      </c>
      <c r="E1021" s="58" t="s">
        <v>2305</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2014</v>
      </c>
      <c r="E1022" s="58" t="s">
        <v>2318</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2014</v>
      </c>
      <c r="E1023" s="58" t="s">
        <v>2330</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2014</v>
      </c>
      <c r="E1024" s="58" t="s">
        <v>2340</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2014</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2014</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2488</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2014</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2495</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2014</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2014</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2014</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2014</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2014</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2014</v>
      </c>
      <c r="E1035" s="58" t="s">
        <v>2489</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2014</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2014</v>
      </c>
      <c r="E1037" s="58" t="s">
        <v>2489</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2014</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2014</v>
      </c>
      <c r="E1039" s="58" t="s">
        <v>2279</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2488</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2523</v>
      </c>
      <c r="D1041" s="58" t="s">
        <v>2488</v>
      </c>
      <c r="E1041" s="58" t="s">
        <v>2475</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2014</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2014</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2014</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2488</v>
      </c>
      <c r="E1045" s="58" t="s">
        <v>2355</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2488</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2488</v>
      </c>
      <c r="E1047" s="58" t="s">
        <v>2358</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2495</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2495</v>
      </c>
      <c r="E1049" s="58" t="s">
        <v>2306</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2495</v>
      </c>
      <c r="E1050" s="58" t="s">
        <v>2490</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2495</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2495</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2495</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2495</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2495</v>
      </c>
      <c r="E1055" s="58" t="s">
        <v>2490</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2495</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2495</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2495</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2498</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2525</v>
      </c>
      <c r="E1060" s="58" t="s">
        <v>1965</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2579</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2014</v>
      </c>
      <c r="E1062" s="58" t="s">
        <v>2271</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2288</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2581</v>
      </c>
    </row>
    <row r="1064" spans="1:13" ht="20" customHeight="1">
      <c r="A1064" s="57">
        <v>45483</v>
      </c>
      <c r="B1064" s="58"/>
      <c r="C1064" s="58"/>
      <c r="D1064" s="58" t="s">
        <v>2014</v>
      </c>
      <c r="E1064" s="58" t="s">
        <v>2296</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2014</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2014</v>
      </c>
      <c r="E1066" s="58" t="s">
        <v>2540</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2014</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2014</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2014</v>
      </c>
      <c r="E1069" s="58"/>
      <c r="F1069" s="59" t="s">
        <v>2582</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2014</v>
      </c>
      <c r="E1070" s="58" t="s">
        <v>2295</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2014</v>
      </c>
      <c r="E1071" s="58" t="s">
        <v>2338</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2014</v>
      </c>
      <c r="E1072" s="58" t="s">
        <v>2337</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2014</v>
      </c>
      <c r="E1073" s="58" t="s">
        <v>2296</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2014</v>
      </c>
      <c r="E1074" s="58" t="s">
        <v>2292</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2014</v>
      </c>
      <c r="E1075" s="58" t="s">
        <v>2304</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2014</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2488</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2488</v>
      </c>
      <c r="E1078" s="58" t="s">
        <v>2305</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2488</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2488</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2488</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2498</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2498</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2498</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2516</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2495</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2495</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2495</v>
      </c>
      <c r="E1088" s="58" t="s">
        <v>2533</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2495</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2495</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2583</v>
      </c>
      <c r="E1091" s="58" t="s">
        <v>2358</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2639</v>
      </c>
      <c r="D1092" s="58"/>
      <c r="E1092" s="58" t="s">
        <v>2293</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2279</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2495</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2498</v>
      </c>
      <c r="E1095" s="58" t="s">
        <v>2530</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2014</v>
      </c>
      <c r="E1098" s="58" t="s">
        <v>2473</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2014</v>
      </c>
      <c r="E1099" s="58" t="s">
        <v>2341</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2014</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2639</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2639</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2639</v>
      </c>
      <c r="D1103" s="58"/>
      <c r="E1103" s="58" t="s">
        <v>2358</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2014</v>
      </c>
      <c r="E1104" s="58" t="s">
        <v>2328</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2498</v>
      </c>
      <c r="E1105" s="58" t="s">
        <v>2308</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2498</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2639</v>
      </c>
      <c r="D1107" s="58"/>
      <c r="E1107" s="58" t="s">
        <v>2542</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2165</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2498</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2514</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2498</v>
      </c>
      <c r="E1111" s="58" t="s">
        <v>2481</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2797</v>
      </c>
      <c r="D1112" s="58" t="s">
        <v>2594</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2797</v>
      </c>
      <c r="D1113" s="58" t="s">
        <v>2594</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2797</v>
      </c>
      <c r="D1114" s="58" t="s">
        <v>2594</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2797</v>
      </c>
      <c r="D1115" s="58" t="s">
        <v>2594</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2639</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2498</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2014</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2014</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2014</v>
      </c>
      <c r="E1123" s="58" t="s">
        <v>2531</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2601</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2364</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2014</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2639</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2014</v>
      </c>
      <c r="E1128" s="58" t="s">
        <v>2277</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2014</v>
      </c>
      <c r="E1129" s="58" t="s">
        <v>2316</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2014</v>
      </c>
      <c r="E1130" s="58" t="s">
        <v>2359</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2014</v>
      </c>
      <c r="E1131" s="58" t="s">
        <v>2275</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2639</v>
      </c>
      <c r="D1132" s="58"/>
      <c r="E1132" s="58" t="s">
        <v>2357</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2639</v>
      </c>
      <c r="D1133" s="58"/>
      <c r="E1133" s="58" t="s">
        <v>2283</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2639</v>
      </c>
      <c r="D1134" s="58"/>
      <c r="E1134" s="58" t="s">
        <v>2529</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2639</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2639</v>
      </c>
      <c r="D1136" s="58"/>
      <c r="E1136" s="58" t="s">
        <v>2536</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2488</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2488</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2488</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2488</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2488</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2488</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2488</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2488</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2639</v>
      </c>
      <c r="D1145" s="58"/>
      <c r="E1145" s="58" t="s">
        <v>2622</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2623</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2498</v>
      </c>
      <c r="E1147" s="58" t="s">
        <v>2611</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2498</v>
      </c>
      <c r="E1148" s="58" t="s">
        <v>2620</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2498</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2848</v>
      </c>
      <c r="D1151" s="58" t="s">
        <v>2594</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2940</v>
      </c>
      <c r="D1152" s="58" t="s">
        <v>2516</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2868</v>
      </c>
      <c r="D1154" s="58" t="s">
        <v>2516</v>
      </c>
      <c r="E1154" s="58" t="s">
        <v>2612</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2949</v>
      </c>
      <c r="D1155" s="58" t="s">
        <v>2516</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2949</v>
      </c>
      <c r="D1156" s="58" t="s">
        <v>2516</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2887</v>
      </c>
      <c r="D1157" s="58" t="s">
        <v>2516</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2639</v>
      </c>
      <c r="D1158" s="58"/>
      <c r="E1158" s="58" t="s">
        <v>2601</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2488</v>
      </c>
      <c r="E1159" s="58" t="s">
        <v>2287</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2488</v>
      </c>
      <c r="E1160" s="58" t="s">
        <v>2314</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2488</v>
      </c>
      <c r="E1161" s="58" t="s">
        <v>2314</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2488</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2488</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2488</v>
      </c>
      <c r="E1164" s="58" t="s">
        <v>2302</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2488</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2014</v>
      </c>
      <c r="E1166" s="58" t="s">
        <v>2528</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2498</v>
      </c>
      <c r="E1167" s="58" t="s">
        <v>2619</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2511</v>
      </c>
      <c r="E1168" s="58" t="s">
        <v>2598</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2640</v>
      </c>
      <c r="D1171" s="58"/>
      <c r="E1171" s="58" t="s">
        <v>2611</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2014</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2488</v>
      </c>
      <c r="E1174" s="58" t="s">
        <v>2278</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2488</v>
      </c>
      <c r="E1175" s="58" t="s">
        <v>2545</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2488</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2488</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2488</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2488</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2488</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2488</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2488</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2488</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2014</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2488</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2014</v>
      </c>
      <c r="E1186" s="58" t="s">
        <v>2307</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2014</v>
      </c>
      <c r="E1187" s="58" t="s">
        <v>2291</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2014</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3056</v>
      </c>
      <c r="D1189" s="58" t="s">
        <v>2516</v>
      </c>
      <c r="E1189" s="58" t="s">
        <v>2542</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3055</v>
      </c>
      <c r="D1190" s="58" t="s">
        <v>2516</v>
      </c>
      <c r="E1190" s="58" t="s">
        <v>2649</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2014</v>
      </c>
      <c r="E1191" s="58" t="s">
        <v>2720</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2846</v>
      </c>
      <c r="D1192" s="58" t="s">
        <v>2014</v>
      </c>
      <c r="E1192" s="58" t="s">
        <v>2609</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2014</v>
      </c>
      <c r="E1193" s="58" t="s">
        <v>2344</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2014</v>
      </c>
      <c r="E1194" s="58" t="s">
        <v>2597</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2014</v>
      </c>
      <c r="E1195" s="58" t="s">
        <v>2604</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2014</v>
      </c>
      <c r="E1196" s="58" t="s">
        <v>2714</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2797</v>
      </c>
      <c r="D1197" s="58" t="s">
        <v>2014</v>
      </c>
      <c r="E1197" s="58" t="s">
        <v>2664</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2798</v>
      </c>
      <c r="D1198" s="58" t="s">
        <v>2014</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2799</v>
      </c>
      <c r="D1199" s="58" t="s">
        <v>2014</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2800</v>
      </c>
      <c r="D1200" s="58" t="s">
        <v>2014</v>
      </c>
      <c r="E1200" s="58" t="s">
        <v>2776</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2800</v>
      </c>
      <c r="D1201" s="58" t="s">
        <v>2014</v>
      </c>
      <c r="E1201" s="58" t="s">
        <v>2778</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2801</v>
      </c>
      <c r="D1202" s="58" t="s">
        <v>2014</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2801</v>
      </c>
      <c r="D1203" s="58" t="s">
        <v>2014</v>
      </c>
      <c r="E1203" s="58" t="s">
        <v>2650</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2802</v>
      </c>
      <c r="D1204" s="58" t="s">
        <v>2014</v>
      </c>
      <c r="E1204" s="58" t="s">
        <v>2598</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2803</v>
      </c>
      <c r="D1205" s="58" t="s">
        <v>2014</v>
      </c>
      <c r="E1205" s="58" t="s">
        <v>2732</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2804</v>
      </c>
      <c r="D1206" s="58" t="s">
        <v>2014</v>
      </c>
      <c r="E1206" s="58" t="s">
        <v>2744</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2805</v>
      </c>
      <c r="D1207" s="58" t="s">
        <v>2014</v>
      </c>
      <c r="E1207" s="58" t="s">
        <v>2821</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2805</v>
      </c>
      <c r="D1208" s="58" t="s">
        <v>2014</v>
      </c>
      <c r="E1208" s="58" t="s">
        <v>2822</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2829</v>
      </c>
      <c r="D1209" s="58" t="s">
        <v>2014</v>
      </c>
      <c r="E1209" s="58" t="s">
        <v>2730</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2829</v>
      </c>
      <c r="D1210" s="58" t="s">
        <v>2014</v>
      </c>
      <c r="E1210" s="58" t="s">
        <v>2270</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2831</v>
      </c>
      <c r="D1211" s="58" t="s">
        <v>2014</v>
      </c>
      <c r="E1211" s="58" t="s">
        <v>2631</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2832</v>
      </c>
      <c r="D1212" s="58" t="s">
        <v>2014</v>
      </c>
      <c r="E1212" s="58" t="s">
        <v>2602</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2833</v>
      </c>
      <c r="D1213" s="58" t="s">
        <v>2014</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2834</v>
      </c>
      <c r="D1214" s="58" t="s">
        <v>2014</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2835</v>
      </c>
      <c r="D1215" s="58" t="s">
        <v>2014</v>
      </c>
      <c r="E1215" s="58" t="s">
        <v>2807</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2845</v>
      </c>
      <c r="D1216" s="58" t="s">
        <v>2014</v>
      </c>
      <c r="E1216" s="58" t="s">
        <v>2742</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2845</v>
      </c>
      <c r="D1217" s="58" t="s">
        <v>2014</v>
      </c>
      <c r="E1217" s="58" t="s">
        <v>2728</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2845</v>
      </c>
      <c r="D1218" s="58" t="s">
        <v>2014</v>
      </c>
      <c r="E1218" s="58" t="s">
        <v>2724</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2845</v>
      </c>
      <c r="D1219" s="58" t="s">
        <v>2014</v>
      </c>
      <c r="E1219" s="58" t="s">
        <v>2339</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2845</v>
      </c>
      <c r="D1220" s="58" t="s">
        <v>2014</v>
      </c>
      <c r="E1220" s="58" t="s">
        <v>2602</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2845</v>
      </c>
      <c r="D1221" s="58" t="s">
        <v>2014</v>
      </c>
      <c r="E1221" s="58" t="s">
        <v>2773</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2845</v>
      </c>
      <c r="D1222" s="58" t="s">
        <v>2014</v>
      </c>
      <c r="E1222" s="58" t="s">
        <v>2777</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2847</v>
      </c>
      <c r="D1223" s="58"/>
      <c r="E1223" s="58" t="s">
        <v>2778</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2849</v>
      </c>
      <c r="D1224" s="58" t="s">
        <v>2594</v>
      </c>
      <c r="E1224" s="58" t="s">
        <v>2609</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2831</v>
      </c>
      <c r="D1225" s="58" t="s">
        <v>2594</v>
      </c>
      <c r="E1225" s="58" t="s">
        <v>2651</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2850</v>
      </c>
      <c r="D1226" s="58" t="s">
        <v>2594</v>
      </c>
      <c r="E1226" s="58" t="s">
        <v>2678</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2851</v>
      </c>
      <c r="D1227" s="58" t="s">
        <v>2594</v>
      </c>
      <c r="E1227" s="58" t="s">
        <v>2610</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2852</v>
      </c>
      <c r="D1228" s="58" t="s">
        <v>2594</v>
      </c>
      <c r="E1228" s="58" t="s">
        <v>2807</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2802</v>
      </c>
      <c r="D1229" s="58" t="s">
        <v>2594</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2802</v>
      </c>
      <c r="D1230" s="58" t="s">
        <v>2594</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2853</v>
      </c>
      <c r="D1231" s="58" t="s">
        <v>2594</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2853</v>
      </c>
      <c r="D1232" s="58" t="s">
        <v>2594</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2854</v>
      </c>
      <c r="D1233" s="58" t="s">
        <v>2014</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2855</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2856</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2639</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2858</v>
      </c>
      <c r="D1239" s="58" t="s">
        <v>2488</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2859</v>
      </c>
      <c r="D1240" s="58" t="s">
        <v>2488</v>
      </c>
      <c r="E1240" s="58" t="s">
        <v>2596</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2860</v>
      </c>
      <c r="D1241" s="58" t="s">
        <v>2488</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2861</v>
      </c>
      <c r="D1242" s="58" t="s">
        <v>2488</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2862</v>
      </c>
      <c r="D1243" s="58" t="s">
        <v>2488</v>
      </c>
      <c r="E1243" s="58" t="s">
        <v>2701</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2862</v>
      </c>
      <c r="D1244" s="58" t="s">
        <v>2488</v>
      </c>
      <c r="E1244" s="58" t="s">
        <v>2328</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2863</v>
      </c>
      <c r="D1245" s="58" t="s">
        <v>2488</v>
      </c>
      <c r="E1245" s="58" t="s">
        <v>2680</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2863</v>
      </c>
      <c r="D1246" s="58" t="s">
        <v>2488</v>
      </c>
      <c r="E1246" s="58" t="s">
        <v>2688</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2865</v>
      </c>
      <c r="D1247" s="58" t="s">
        <v>2488</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2866</v>
      </c>
      <c r="D1248" s="58" t="s">
        <v>2488</v>
      </c>
      <c r="E1248" s="58" t="s">
        <v>2647</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3059</v>
      </c>
      <c r="D1249" s="58" t="s">
        <v>2488</v>
      </c>
      <c r="E1249" s="58" t="s">
        <v>2717</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2867</v>
      </c>
      <c r="D1250" s="58" t="s">
        <v>2488</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2868</v>
      </c>
      <c r="D1251" s="58" t="s">
        <v>2488</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2869</v>
      </c>
      <c r="D1252" s="58" t="s">
        <v>2488</v>
      </c>
      <c r="E1252" s="58" t="s">
        <v>2719</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2870</v>
      </c>
      <c r="D1253" s="58" t="s">
        <v>2488</v>
      </c>
      <c r="E1253" s="58" t="s">
        <v>2685</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2870</v>
      </c>
      <c r="D1254" s="58" t="s">
        <v>2488</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2871</v>
      </c>
      <c r="D1255" s="58" t="s">
        <v>2488</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2872</v>
      </c>
      <c r="D1256" s="58" t="s">
        <v>2498</v>
      </c>
      <c r="E1256" s="58" t="s">
        <v>2664</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2856</v>
      </c>
      <c r="D1257" s="58"/>
      <c r="E1257" s="58" t="s">
        <v>2667</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2872</v>
      </c>
      <c r="D1258" s="58" t="s">
        <v>2498</v>
      </c>
      <c r="E1258" s="58" t="s">
        <v>2650</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2873</v>
      </c>
      <c r="D1259" s="58" t="s">
        <v>2498</v>
      </c>
      <c r="E1259" s="58" t="s">
        <v>2307</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2874</v>
      </c>
      <c r="D1260" s="58" t="s">
        <v>2500</v>
      </c>
      <c r="E1260" s="58" t="s">
        <v>2742</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2875</v>
      </c>
      <c r="D1261" s="58" t="s">
        <v>2498</v>
      </c>
      <c r="E1261" s="58" t="s">
        <v>2806</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2876</v>
      </c>
      <c r="D1262" s="58" t="s">
        <v>2498</v>
      </c>
      <c r="E1262" s="58" t="s">
        <v>2647</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2877</v>
      </c>
      <c r="D1263" s="58" t="s">
        <v>2498</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2878</v>
      </c>
      <c r="D1264" s="58" t="s">
        <v>2500</v>
      </c>
      <c r="E1264" s="58" t="s">
        <v>2879</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2884</v>
      </c>
      <c r="D1265" s="58" t="s">
        <v>2516</v>
      </c>
      <c r="E1265" s="58" t="s">
        <v>2726</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2885</v>
      </c>
      <c r="D1266" s="58" t="s">
        <v>2516</v>
      </c>
      <c r="E1266" s="58" t="s">
        <v>2650</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2848</v>
      </c>
      <c r="D1267" s="58" t="s">
        <v>2516</v>
      </c>
      <c r="E1267" s="58" t="s">
        <v>2660</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2848</v>
      </c>
      <c r="D1268" s="58" t="s">
        <v>2516</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2886</v>
      </c>
      <c r="D1269" s="58" t="s">
        <v>2516</v>
      </c>
      <c r="E1269" s="58" t="s">
        <v>2632</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2887</v>
      </c>
      <c r="D1270" s="58" t="s">
        <v>2516</v>
      </c>
      <c r="E1270" s="58" t="s">
        <v>2676</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2888</v>
      </c>
      <c r="D1271" s="58" t="s">
        <v>2516</v>
      </c>
      <c r="E1271" s="58" t="s">
        <v>2726</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2889</v>
      </c>
      <c r="D1272" s="58" t="s">
        <v>2516</v>
      </c>
      <c r="E1272" s="58" t="s">
        <v>2610</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2890</v>
      </c>
      <c r="D1273" s="58" t="s">
        <v>2516</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2891</v>
      </c>
      <c r="D1274" s="58" t="s">
        <v>2516</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2892</v>
      </c>
      <c r="D1275" s="58" t="s">
        <v>2516</v>
      </c>
      <c r="E1275" s="58" t="s">
        <v>2765</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2892</v>
      </c>
      <c r="D1276" s="58" t="s">
        <v>2516</v>
      </c>
      <c r="E1276" s="58" t="s">
        <v>2754</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2894</v>
      </c>
      <c r="D1277" s="58" t="s">
        <v>2893</v>
      </c>
      <c r="E1277" s="58" t="s">
        <v>2702</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2895</v>
      </c>
      <c r="D1278" s="58" t="s">
        <v>2897</v>
      </c>
      <c r="E1278" s="58" t="s">
        <v>2334</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2895</v>
      </c>
      <c r="D1279" s="58" t="s">
        <v>2897</v>
      </c>
      <c r="E1279" s="58" t="s">
        <v>2352</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2896</v>
      </c>
      <c r="D1280" s="58" t="s">
        <v>2897</v>
      </c>
      <c r="E1280" s="58" t="s">
        <v>2674</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2896</v>
      </c>
      <c r="D1281" s="58" t="s">
        <v>2897</v>
      </c>
      <c r="E1281" s="58" t="s">
        <v>2809</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2898</v>
      </c>
      <c r="D1282" s="58" t="s">
        <v>2897</v>
      </c>
      <c r="E1282" s="58" t="s">
        <v>2810</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2899</v>
      </c>
      <c r="D1283" s="58" t="s">
        <v>2897</v>
      </c>
      <c r="E1283" s="58" t="s">
        <v>2620</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2900</v>
      </c>
      <c r="D1284" s="58" t="s">
        <v>2897</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2901</v>
      </c>
      <c r="D1285" s="58" t="s">
        <v>2897</v>
      </c>
      <c r="E1285" s="58" t="s">
        <v>2687</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2902</v>
      </c>
      <c r="D1286" s="58" t="s">
        <v>2897</v>
      </c>
      <c r="E1286" s="58" t="s">
        <v>2864</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2902</v>
      </c>
      <c r="D1287" s="58" t="s">
        <v>2897</v>
      </c>
      <c r="E1287" s="58" t="s">
        <v>2687</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2902</v>
      </c>
      <c r="D1288" s="58" t="s">
        <v>2897</v>
      </c>
      <c r="E1288" s="58" t="s">
        <v>2681</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2903</v>
      </c>
      <c r="D1289" s="58" t="s">
        <v>2897</v>
      </c>
      <c r="E1289" s="58" t="s">
        <v>2674</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2903</v>
      </c>
      <c r="D1290" s="58" t="s">
        <v>2897</v>
      </c>
      <c r="E1290" s="58" t="s">
        <v>2659</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2904</v>
      </c>
      <c r="D1291" s="58" t="s">
        <v>2897</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2904</v>
      </c>
      <c r="D1292" s="58" t="s">
        <v>2897</v>
      </c>
      <c r="E1292" s="58" t="s">
        <v>2282</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2905</v>
      </c>
      <c r="D1293" s="58" t="s">
        <v>2897</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2905</v>
      </c>
      <c r="D1294" s="58" t="s">
        <v>2897</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2907</v>
      </c>
      <c r="D1295" s="58" t="s">
        <v>2908</v>
      </c>
      <c r="E1295" s="58" t="s">
        <v>2880</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2871</v>
      </c>
      <c r="D1296" s="58" t="s">
        <v>2488</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2922</v>
      </c>
      <c r="D1297" s="58" t="s">
        <v>2014</v>
      </c>
      <c r="E1297" s="58" t="s">
        <v>2632</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2923</v>
      </c>
      <c r="D1298" s="58" t="s">
        <v>2014</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2892</v>
      </c>
      <c r="D1299" s="58" t="s">
        <v>2014</v>
      </c>
      <c r="E1299" s="58" t="s">
        <v>2281</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2928</v>
      </c>
      <c r="C1300" s="58" t="s">
        <v>2927</v>
      </c>
      <c r="D1300" s="58" t="s">
        <v>226</v>
      </c>
      <c r="E1300" s="58" t="s">
        <v>2669</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2929</v>
      </c>
      <c r="D1301" s="58" t="s">
        <v>2498</v>
      </c>
      <c r="E1301" s="58" t="s">
        <v>2356</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2930</v>
      </c>
      <c r="D1302" s="58" t="s">
        <v>1492</v>
      </c>
      <c r="E1302" s="58" t="s">
        <v>2701</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2931</v>
      </c>
      <c r="D1303" s="58" t="s">
        <v>1492</v>
      </c>
      <c r="E1303" s="58" t="s">
        <v>2651</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2932</v>
      </c>
      <c r="D1304" s="58" t="s">
        <v>1492</v>
      </c>
      <c r="E1304" s="58" t="s">
        <v>2651</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2934</v>
      </c>
      <c r="D1305" s="58" t="s">
        <v>2935</v>
      </c>
      <c r="E1305" s="58" t="s">
        <v>2697</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2936</v>
      </c>
      <c r="D1306" s="58" t="s">
        <v>2935</v>
      </c>
      <c r="E1306" s="58" t="s">
        <v>2650</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2936</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2870</v>
      </c>
      <c r="D1308" s="58" t="s">
        <v>1492</v>
      </c>
      <c r="E1308" s="58" t="s">
        <v>2648</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2939</v>
      </c>
      <c r="D1309" s="58" t="s">
        <v>1492</v>
      </c>
      <c r="E1309" s="58" t="s">
        <v>2618</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2940</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2941</v>
      </c>
      <c r="D1311" s="58" t="s">
        <v>1492</v>
      </c>
      <c r="E1311" s="58" t="s">
        <v>2677</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2944</v>
      </c>
      <c r="D1312" s="58" t="s">
        <v>1492</v>
      </c>
      <c r="E1312" s="58" t="s">
        <v>2943</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2945</v>
      </c>
      <c r="D1313" s="58" t="s">
        <v>2495</v>
      </c>
      <c r="E1313" s="58" t="s">
        <v>2295</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2469</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2946</v>
      </c>
      <c r="D1316" s="58" t="s">
        <v>226</v>
      </c>
      <c r="E1316" s="58" t="s">
        <v>2356</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2861</v>
      </c>
      <c r="D1317" s="58" t="s">
        <v>226</v>
      </c>
      <c r="E1317" s="58" t="s">
        <v>2742</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2947</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2948</v>
      </c>
      <c r="D1319" s="58" t="s">
        <v>226</v>
      </c>
      <c r="E1319" s="58" t="s">
        <v>1941</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2832</v>
      </c>
      <c r="D1320" s="58" t="s">
        <v>990</v>
      </c>
      <c r="E1320" s="58" t="s">
        <v>2664</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2014</v>
      </c>
      <c r="E1322" s="58" t="s">
        <v>2612</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2950</v>
      </c>
      <c r="C1323" s="58"/>
      <c r="D1323" s="58"/>
      <c r="E1323" s="58" t="s">
        <v>2649</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2951</v>
      </c>
      <c r="D1324" s="58" t="s">
        <v>2594</v>
      </c>
      <c r="E1324" s="58" t="s">
        <v>2667</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2014</v>
      </c>
      <c r="E1325" s="58" t="s">
        <v>2604</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2633</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2960</v>
      </c>
      <c r="D1327" s="58"/>
      <c r="E1327" s="58" t="s">
        <v>2792</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3054</v>
      </c>
      <c r="D1329" s="58" t="s">
        <v>2516</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3057</v>
      </c>
      <c r="D1332" s="58" t="s">
        <v>2516</v>
      </c>
      <c r="E1332" s="58" t="s">
        <v>2573</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2960</v>
      </c>
      <c r="D1333" s="58"/>
      <c r="E1333" s="58" t="s">
        <v>2784</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2014</v>
      </c>
      <c r="E1334" s="58" t="s">
        <v>2701</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2675</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2304</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2014</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2488</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2294</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v>45513</v>
      </c>
      <c r="B1340" s="58"/>
      <c r="C1340" s="58"/>
      <c r="D1340" s="58"/>
      <c r="E1340" s="58" t="s">
        <v>2315</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v>45514</v>
      </c>
      <c r="B1341" s="58"/>
      <c r="C1341" s="58"/>
      <c r="D1341" s="58"/>
      <c r="E1341" s="58" t="s">
        <v>2843</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v>45515</v>
      </c>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v>45516</v>
      </c>
      <c r="B1343" s="58"/>
      <c r="C1343" s="58"/>
      <c r="D1343" s="58"/>
      <c r="E1343" s="58" t="s">
        <v>2728</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2014</v>
      </c>
      <c r="E1344" s="58" t="s">
        <v>2546</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2014</v>
      </c>
      <c r="E1345" s="58" t="s">
        <v>2969</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2014</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2014</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2968</v>
      </c>
      <c r="D1348" s="58" t="s">
        <v>2014</v>
      </c>
      <c r="E1348" s="58" t="s">
        <v>2745</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2798</v>
      </c>
      <c r="D1349" s="58" t="s">
        <v>2014</v>
      </c>
      <c r="E1349" s="58" t="s">
        <v>2715</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v>45509</v>
      </c>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v>45510</v>
      </c>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v>45511</v>
      </c>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v>45512</v>
      </c>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v>45513</v>
      </c>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v>45514</v>
      </c>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v>45515</v>
      </c>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v>45516</v>
      </c>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v>45517</v>
      </c>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v>45518</v>
      </c>
      <c r="B1359" s="58"/>
      <c r="C1359" s="58" t="s">
        <v>1201</v>
      </c>
      <c r="D1359" s="58"/>
      <c r="E1359" s="58" t="s">
        <v>2532</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v>45519</v>
      </c>
      <c r="B1360" s="58"/>
      <c r="C1360" s="58" t="s">
        <v>1201</v>
      </c>
      <c r="D1360" s="58"/>
      <c r="E1360" s="58" t="s">
        <v>2534</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v>45520</v>
      </c>
      <c r="B1361" s="58"/>
      <c r="C1361" s="58" t="s">
        <v>2855</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2014</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2540</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2960</v>
      </c>
      <c r="D1364" s="58"/>
      <c r="E1364" s="58" t="s">
        <v>2782</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2975</v>
      </c>
      <c r="D1365" s="58"/>
      <c r="E1365" s="58" t="s">
        <v>2811</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2975</v>
      </c>
      <c r="D1366" s="58"/>
      <c r="E1366" s="58" t="s">
        <v>2814</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2975</v>
      </c>
      <c r="D1367" s="58"/>
      <c r="E1367" s="58" t="s">
        <v>2838</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2977</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2983</v>
      </c>
      <c r="E1378" s="58" t="s">
        <v>2864</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2983</v>
      </c>
      <c r="E1379" s="58" t="s">
        <v>2686</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2983</v>
      </c>
      <c r="E1380" s="58" t="s">
        <v>2984</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2983</v>
      </c>
      <c r="E1381" s="58" t="s">
        <v>2984</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2983</v>
      </c>
      <c r="E1382" s="58" t="s">
        <v>2985</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2983</v>
      </c>
      <c r="E1383" s="58" t="s">
        <v>2987</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2983</v>
      </c>
      <c r="E1384" s="58" t="s">
        <v>2699</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2983</v>
      </c>
      <c r="E1385" s="58" t="s">
        <v>2699</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2488</v>
      </c>
      <c r="E1386" s="58" t="s">
        <v>2991</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2983</v>
      </c>
      <c r="E1387" s="58" t="s">
        <v>2991</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2983</v>
      </c>
      <c r="E1388" s="58" t="s">
        <v>2990</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2983</v>
      </c>
      <c r="E1389" s="58" t="s">
        <v>2989</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2856</v>
      </c>
      <c r="D1390" s="58"/>
      <c r="E1390" s="58" t="s">
        <v>2825</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2014</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2983</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2871</v>
      </c>
      <c r="D1394" s="58" t="s">
        <v>2488</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2992</v>
      </c>
      <c r="D1395" s="58" t="s">
        <v>2488</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2983</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2725</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2983</v>
      </c>
      <c r="E1398" s="58" t="s">
        <v>2725</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2732</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2983</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2983</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2983</v>
      </c>
      <c r="E1402" s="58" t="s">
        <v>2729</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2983</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2983</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2983</v>
      </c>
      <c r="E1405" s="58" t="s">
        <v>2713</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2731</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2488</v>
      </c>
      <c r="E1407" s="58" t="s">
        <v>2055</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2856</v>
      </c>
      <c r="D1408" s="58"/>
      <c r="E1408" s="58" t="s">
        <v>2824</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3061</v>
      </c>
      <c r="D1409" s="58" t="s">
        <v>2594</v>
      </c>
      <c r="E1409" s="58" t="s">
        <v>2921</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3060</v>
      </c>
      <c r="D1410" s="58" t="s">
        <v>2488</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3060</v>
      </c>
      <c r="D1412" s="58" t="s">
        <v>2488</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2014</v>
      </c>
      <c r="E1413" s="58" t="s">
        <v>2597</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2505</v>
      </c>
      <c r="D1415" s="58" t="s">
        <v>2594</v>
      </c>
      <c r="E1415" s="58" t="s">
        <v>3049</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2819</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2498</v>
      </c>
      <c r="E1417" s="58" t="s">
        <v>2793</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2781</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2516</v>
      </c>
      <c r="E1419" s="58" t="s">
        <v>2272</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2935</v>
      </c>
      <c r="D1421" s="58" t="s">
        <v>2516</v>
      </c>
      <c r="E1421" s="58" t="s">
        <v>2733</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3060</v>
      </c>
      <c r="D1422" s="58" t="s">
        <v>2488</v>
      </c>
      <c r="E1422" s="58" t="s">
        <v>2661</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2498</v>
      </c>
      <c r="E1423" s="58" t="s">
        <v>2680</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2498</v>
      </c>
      <c r="E1424" s="58" t="s">
        <v>2686</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3099</v>
      </c>
      <c r="D1425" s="58" t="s">
        <v>2594</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3100</v>
      </c>
      <c r="D1426" s="58" t="s">
        <v>2594</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3101</v>
      </c>
      <c r="D1427" s="58" t="s">
        <v>2511</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2941</v>
      </c>
      <c r="D1428" s="58" t="s">
        <v>2511</v>
      </c>
      <c r="E1428" s="58" t="s">
        <v>2755</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3103</v>
      </c>
      <c r="D1429" s="58" t="s">
        <v>2594</v>
      </c>
      <c r="E1429" s="58" t="s">
        <v>2539</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3105</v>
      </c>
      <c r="D1430" s="58" t="s">
        <v>2516</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3104</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t="s">
        <v>3456</v>
      </c>
      <c r="D1432" s="58" t="s">
        <v>2488</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t="s">
        <v>3456</v>
      </c>
      <c r="D1433" s="58" t="s">
        <v>2488</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3105</v>
      </c>
      <c r="D1434" s="58" t="s">
        <v>2516</v>
      </c>
      <c r="E1434" s="58" t="s">
        <v>2770</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3106</v>
      </c>
      <c r="D1435" s="58" t="s">
        <v>2516</v>
      </c>
      <c r="E1435" s="58" t="s">
        <v>2746</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3107</v>
      </c>
      <c r="D1436" s="58" t="s">
        <v>2014</v>
      </c>
      <c r="E1436" s="58" t="s">
        <v>2823</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3107</v>
      </c>
      <c r="D1437" s="58" t="s">
        <v>2014</v>
      </c>
      <c r="E1437" s="58" t="s">
        <v>2697</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3108</v>
      </c>
      <c r="D1438" s="58" t="s">
        <v>2014</v>
      </c>
      <c r="E1438" s="58" t="s">
        <v>2635</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45544</v>
      </c>
      <c r="B1439" s="58"/>
      <c r="C1439" s="58" t="s">
        <v>3412</v>
      </c>
      <c r="D1439" s="58" t="s">
        <v>2014</v>
      </c>
      <c r="E1439" s="58" t="s">
        <v>2597</v>
      </c>
      <c r="F1439" s="59" t="str">
        <f>IFERROR(VLOOKUP(VENTAS[[#This Row],[Código del producto Vendido]],STOCK[],5,FALSE),"-")</f>
        <v>Sandalias carmelitas de moda con correa de velcro</v>
      </c>
      <c r="G1439" s="59">
        <v>1</v>
      </c>
      <c r="H1439" s="60">
        <v>35</v>
      </c>
      <c r="I1439" s="60">
        <f>VENTAS[[#This Row],[Cantidad]]*VENTAS[[#This Row],[Precio Venta]]</f>
        <v>35</v>
      </c>
      <c r="J1439" s="60">
        <f>IF(VENTAS[[#This Row],[Nombre del Gestor]]&gt;1,  VENTAS[[#This Row],[Total]]*10%, 0)</f>
        <v>3.5</v>
      </c>
      <c r="K1439" s="60">
        <f>IFERROR(VLOOKUP(VENTAS[[#This Row],[Código del producto Vendido]],STOCK[],16,FALSE)*VENTAS[[#This Row],[Cantidad]] + VLOOKUP(VENTAS[[#This Row],[Código del producto Vendido]],STOCK[],19,FALSE)*VENTAS[[#This Row],[Cantidad]],VENTAS[[#This Row],[Total]])</f>
        <v>19.47</v>
      </c>
      <c r="L1439" s="60">
        <f>VENTAS[[#This Row],[Total]]-VENTAS[[#This Row],[Comisión 10%]]-VENTAS[[#This Row],[Costo SIN Comision]]</f>
        <v>12.030000000000001</v>
      </c>
      <c r="M1439" s="60"/>
    </row>
    <row r="1440" spans="1:13" ht="20" customHeight="1">
      <c r="A1440" s="57">
        <v>45542</v>
      </c>
      <c r="B1440" s="58"/>
      <c r="C1440" s="58" t="s">
        <v>3110</v>
      </c>
      <c r="D1440" s="58" t="s">
        <v>2897</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3111</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3111</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3111</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3111</v>
      </c>
      <c r="D1444" s="58" t="s">
        <v>226</v>
      </c>
      <c r="E1444" s="58" t="s">
        <v>2680</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3111</v>
      </c>
      <c r="D1445" s="58" t="s">
        <v>226</v>
      </c>
      <c r="E1445" s="58" t="s">
        <v>2688</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3112</v>
      </c>
      <c r="D1446" s="58" t="s">
        <v>2500</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2908</v>
      </c>
      <c r="E1447" s="58" t="s">
        <v>2596</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3113</v>
      </c>
      <c r="E1448" s="58" t="s">
        <v>2329</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2897</v>
      </c>
      <c r="E1449" s="58" t="s">
        <v>2698</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2897</v>
      </c>
      <c r="E1450" s="58" t="s">
        <v>2986</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2897</v>
      </c>
      <c r="E1451" s="58" t="s">
        <v>2988</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v>45544</v>
      </c>
      <c r="B1452" s="58"/>
      <c r="C1452" s="58"/>
      <c r="D1452" s="58" t="s">
        <v>2516</v>
      </c>
      <c r="E1452" s="58" t="s">
        <v>2976</v>
      </c>
      <c r="F1452" s="59" t="str">
        <f>IFERROR(VLOOKUP(VENTAS[[#This Row],[Código del producto Vendido]],STOCK[],5,FALSE),"-")</f>
        <v>Chaleco Healter color crema y botones coral H&amp;M</v>
      </c>
      <c r="G1452" s="59">
        <v>1</v>
      </c>
      <c r="H1452" s="60">
        <v>30</v>
      </c>
      <c r="I1452" s="60">
        <f>VENTAS[[#This Row],[Cantidad]]*VENTAS[[#This Row],[Precio Venta]]</f>
        <v>30</v>
      </c>
      <c r="J1452" s="60">
        <f>IF(VENTAS[[#This Row],[Nombre del Gestor]]&gt;1,  VENTAS[[#This Row],[Total]]*10%, 0)</f>
        <v>3</v>
      </c>
      <c r="K1452" s="60">
        <f>IFERROR(VLOOKUP(VENTAS[[#This Row],[Código del producto Vendido]],STOCK[],16,FALSE)*VENTAS[[#This Row],[Cantidad]] + VLOOKUP(VENTAS[[#This Row],[Código del producto Vendido]],STOCK[],19,FALSE)*VENTAS[[#This Row],[Cantidad]],VENTAS[[#This Row],[Total]])</f>
        <v>19</v>
      </c>
      <c r="L1452" s="60">
        <f>VENTAS[[#This Row],[Total]]-VENTAS[[#This Row],[Comisión 10%]]-VENTAS[[#This Row],[Costo SIN Comision]]</f>
        <v>8</v>
      </c>
      <c r="M1452" s="60"/>
    </row>
    <row r="1453" spans="1:13" ht="20" customHeight="1">
      <c r="A1453" s="57">
        <v>45544</v>
      </c>
      <c r="B1453" s="58"/>
      <c r="C1453" s="58"/>
      <c r="D1453" s="58" t="s">
        <v>2516</v>
      </c>
      <c r="E1453" s="58" t="s">
        <v>2355</v>
      </c>
      <c r="F1453" s="59" t="str">
        <f>IFERROR(VLOOKUP(VENTAS[[#This Row],[Código del producto Vendido]],STOCK[],5,FALSE),"-")</f>
        <v>Espejuelos rectangulares unisex</v>
      </c>
      <c r="G1453" s="59">
        <v>1</v>
      </c>
      <c r="H1453" s="60">
        <v>10</v>
      </c>
      <c r="I1453" s="60">
        <f>VENTAS[[#This Row],[Cantidad]]*VENTAS[[#This Row],[Precio Venta]]</f>
        <v>10</v>
      </c>
      <c r="J1453" s="60">
        <f>IF(VENTAS[[#This Row],[Nombre del Gestor]]&gt;1,  VENTAS[[#This Row],[Total]]*10%, 0)</f>
        <v>1</v>
      </c>
      <c r="K1453" s="60">
        <f>IFERROR(VLOOKUP(VENTAS[[#This Row],[Código del producto Vendido]],STOCK[],16,FALSE)*VENTAS[[#This Row],[Cantidad]] + VLOOKUP(VENTAS[[#This Row],[Código del producto Vendido]],STOCK[],19,FALSE)*VENTAS[[#This Row],[Cantidad]],VENTAS[[#This Row],[Total]])</f>
        <v>6.3312499999999998</v>
      </c>
      <c r="L1453" s="60">
        <f>VENTAS[[#This Row],[Total]]-VENTAS[[#This Row],[Comisión 10%]]-VENTAS[[#This Row],[Costo SIN Comision]]</f>
        <v>2.6687500000000002</v>
      </c>
      <c r="M1453" s="60"/>
    </row>
    <row r="1454" spans="1:13" ht="20" customHeight="1">
      <c r="A1454" s="57"/>
      <c r="B1454" s="58"/>
      <c r="C1454" s="58" t="s">
        <v>2027</v>
      </c>
      <c r="D1454" s="58"/>
      <c r="E1454" s="58" t="s">
        <v>805</v>
      </c>
      <c r="F1454" s="59" t="str">
        <f>IFERROR(VLOOKUP(VENTAS[[#This Row],[Código del producto Vendido]],STOCK[],5,FALSE),"-")</f>
        <v>Visera rosa</v>
      </c>
      <c r="G1454" s="59">
        <v>1</v>
      </c>
      <c r="H1454" s="60">
        <v>0</v>
      </c>
      <c r="I1454" s="60">
        <f>VENTAS[[#This Row],[Cantidad]]*VENTAS[[#This Row],[Precio Venta]]</f>
        <v>0</v>
      </c>
      <c r="J1454" s="60">
        <f>IF(VENTAS[[#This Row],[Nombre del Gestor]]&gt;1,  VENTAS[[#This Row],[Total]]*10%, 0)</f>
        <v>0</v>
      </c>
      <c r="K1454" s="60">
        <f>IFERROR(VLOOKUP(VENTAS[[#This Row],[Código del producto Vendido]],STOCK[],16,FALSE)*VENTAS[[#This Row],[Cantidad]] + VLOOKUP(VENTAS[[#This Row],[Código del producto Vendido]],STOCK[],19,FALSE)*VENTAS[[#This Row],[Cantidad]],VENTAS[[#This Row],[Total]])</f>
        <v>11.555555555555555</v>
      </c>
      <c r="L1454" s="60">
        <f>VENTAS[[#This Row],[Total]]-VENTAS[[#This Row],[Comisión 10%]]-VENTAS[[#This Row],[Costo SIN Comision]]</f>
        <v>-11.555555555555555</v>
      </c>
      <c r="M1454" s="60"/>
    </row>
    <row r="1455" spans="1:13" ht="20" customHeight="1">
      <c r="A1455" s="57">
        <v>45557</v>
      </c>
      <c r="B1455" s="58"/>
      <c r="C1455" s="58" t="s">
        <v>3454</v>
      </c>
      <c r="D1455" s="58" t="s">
        <v>2488</v>
      </c>
      <c r="E1455" s="58" t="s">
        <v>2756</v>
      </c>
      <c r="F1455" s="59" t="str">
        <f>IFERROR(VLOOKUP(VENTAS[[#This Row],[Código del producto Vendido]],STOCK[],5,FALSE),"-")</f>
        <v>Vestido Blanco en Bordado Inglés</v>
      </c>
      <c r="G1455" s="59">
        <v>1</v>
      </c>
      <c r="H1455" s="60">
        <v>25</v>
      </c>
      <c r="I1455" s="60">
        <f>VENTAS[[#This Row],[Cantidad]]*VENTAS[[#This Row],[Precio Venta]]</f>
        <v>25</v>
      </c>
      <c r="J1455" s="60">
        <f>IF(VENTAS[[#This Row],[Nombre del Gestor]]&gt;1,  VENTAS[[#This Row],[Total]]*10%, 0)</f>
        <v>2.5</v>
      </c>
      <c r="K1455" s="60">
        <f>IFERROR(VLOOKUP(VENTAS[[#This Row],[Código del producto Vendido]],STOCK[],16,FALSE)*VENTAS[[#This Row],[Cantidad]] + VLOOKUP(VENTAS[[#This Row],[Código del producto Vendido]],STOCK[],19,FALSE)*VENTAS[[#This Row],[Cantidad]],VENTAS[[#This Row],[Total]])</f>
        <v>13.48</v>
      </c>
      <c r="L1455" s="60">
        <f>VENTAS[[#This Row],[Total]]-VENTAS[[#This Row],[Comisión 10%]]-VENTAS[[#This Row],[Costo SIN Comision]]</f>
        <v>9.02</v>
      </c>
      <c r="M1455" s="60"/>
    </row>
    <row r="1456" spans="1:13" ht="20" customHeight="1">
      <c r="A1456" s="57"/>
      <c r="B1456" s="58"/>
      <c r="C1456" s="58" t="s">
        <v>3406</v>
      </c>
      <c r="D1456" s="58" t="s">
        <v>2516</v>
      </c>
      <c r="E1456" s="58" t="s">
        <v>3070</v>
      </c>
      <c r="F1456" s="59" t="str">
        <f>IFERROR(VLOOKUP(VENTAS[[#This Row],[Código del producto Vendido]],STOCK[],5,FALSE),"-")</f>
        <v>Sandalias planas de moda de punta cuadrada (encargo)</v>
      </c>
      <c r="G1456" s="59">
        <v>1</v>
      </c>
      <c r="H1456" s="60">
        <v>12</v>
      </c>
      <c r="I1456" s="60">
        <f>VENTAS[[#This Row],[Cantidad]]*VENTAS[[#This Row],[Precio Venta]]</f>
        <v>12</v>
      </c>
      <c r="J1456" s="60">
        <f>IF(VENTAS[[#This Row],[Nombre del Gestor]]&gt;1,  VENTAS[[#This Row],[Total]]*10%, 0)</f>
        <v>1.2000000000000002</v>
      </c>
      <c r="K1456" s="60">
        <f>IFERROR(VLOOKUP(VENTAS[[#This Row],[Código del producto Vendido]],STOCK[],16,FALSE)*VENTAS[[#This Row],[Cantidad]] + VLOOKUP(VENTAS[[#This Row],[Código del producto Vendido]],STOCK[],19,FALSE)*VENTAS[[#This Row],[Cantidad]],VENTAS[[#This Row],[Total]])</f>
        <v>8.34</v>
      </c>
      <c r="L1456" s="60">
        <f>VENTAS[[#This Row],[Total]]-VENTAS[[#This Row],[Comisión 10%]]-VENTAS[[#This Row],[Costo SIN Comision]]</f>
        <v>2.4600000000000009</v>
      </c>
      <c r="M1456" s="60"/>
    </row>
    <row r="1457" spans="1:13" ht="20" customHeight="1">
      <c r="A1457" s="57"/>
      <c r="B1457" s="58"/>
      <c r="C1457" s="58" t="s">
        <v>229</v>
      </c>
      <c r="D1457" s="58" t="s">
        <v>226</v>
      </c>
      <c r="E1457" s="58" t="s">
        <v>3074</v>
      </c>
      <c r="F1457" s="59" t="str">
        <f>IFERROR(VLOOKUP(VENTAS[[#This Row],[Código del producto Vendido]],STOCK[],5,FALSE),"-")</f>
        <v>Yoga Sexy Set Deportivo con abertura trasera color Albaricoque</v>
      </c>
      <c r="G1457" s="59">
        <v>1</v>
      </c>
      <c r="H1457" s="60">
        <v>35</v>
      </c>
      <c r="I1457" s="60">
        <f>VENTAS[[#This Row],[Cantidad]]*VENTAS[[#This Row],[Precio Venta]]</f>
        <v>35</v>
      </c>
      <c r="J1457" s="60">
        <f>IF(VENTAS[[#This Row],[Nombre del Gestor]]&gt;1,  VENTAS[[#This Row],[Total]]*10%, 0)</f>
        <v>3.5</v>
      </c>
      <c r="K1457" s="60">
        <f>IFERROR(VLOOKUP(VENTAS[[#This Row],[Código del producto Vendido]],STOCK[],16,FALSE)*VENTAS[[#This Row],[Cantidad]] + VLOOKUP(VENTAS[[#This Row],[Código del producto Vendido]],STOCK[],19,FALSE)*VENTAS[[#This Row],[Cantidad]],VENTAS[[#This Row],[Total]])</f>
        <v>14.52</v>
      </c>
      <c r="L1457" s="60">
        <f>VENTAS[[#This Row],[Total]]-VENTAS[[#This Row],[Comisión 10%]]-VENTAS[[#This Row],[Costo SIN Comision]]</f>
        <v>16.98</v>
      </c>
      <c r="M1457" s="60"/>
    </row>
    <row r="1458" spans="1:13" ht="20" customHeight="1">
      <c r="A1458" s="57">
        <v>45548</v>
      </c>
      <c r="B1458" s="58"/>
      <c r="C1458" s="58" t="s">
        <v>3440</v>
      </c>
      <c r="D1458" s="58" t="s">
        <v>2014</v>
      </c>
      <c r="E1458" s="58" t="s">
        <v>3088</v>
      </c>
      <c r="F1458" s="59" t="str">
        <f>IFERROR(VLOOKUP(VENTAS[[#This Row],[Código del producto Vendido]],STOCK[],5,FALSE),"-")</f>
        <v>Vestido semiformal de hombros torcidos color naranja</v>
      </c>
      <c r="G1458" s="59">
        <v>1</v>
      </c>
      <c r="H1458" s="60">
        <v>25</v>
      </c>
      <c r="I1458" s="60">
        <f>VENTAS[[#This Row],[Cantidad]]*VENTAS[[#This Row],[Precio Venta]]</f>
        <v>25</v>
      </c>
      <c r="J1458" s="60">
        <f>IF(VENTAS[[#This Row],[Nombre del Gestor]]&gt;1,  VENTAS[[#This Row],[Total]]*10%, 0)</f>
        <v>2.5</v>
      </c>
      <c r="K1458" s="60">
        <f>IFERROR(VLOOKUP(VENTAS[[#This Row],[Código del producto Vendido]],STOCK[],16,FALSE)*VENTAS[[#This Row],[Cantidad]] + VLOOKUP(VENTAS[[#This Row],[Código del producto Vendido]],STOCK[],19,FALSE)*VENTAS[[#This Row],[Cantidad]],VENTAS[[#This Row],[Total]])</f>
        <v>11.600000000000001</v>
      </c>
      <c r="L1458" s="60">
        <f>VENTAS[[#This Row],[Total]]-VENTAS[[#This Row],[Comisión 10%]]-VENTAS[[#This Row],[Costo SIN Comision]]</f>
        <v>10.899999999999999</v>
      </c>
      <c r="M1458" s="60"/>
    </row>
    <row r="1459" spans="1:13" ht="20" customHeight="1">
      <c r="A1459" s="57"/>
      <c r="B1459" s="58"/>
      <c r="C1459" s="58"/>
      <c r="D1459" s="58" t="s">
        <v>3409</v>
      </c>
      <c r="E1459" s="58" t="s">
        <v>2539</v>
      </c>
      <c r="F1459" s="59" t="str">
        <f>IFERROR(VLOOKUP(VENTAS[[#This Row],[Código del producto Vendido]],STOCK[],5,FALSE),"-")</f>
        <v>Camisa blanca en mezcla de algodón</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17.780810810810813</v>
      </c>
      <c r="L1459" s="60">
        <f>VENTAS[[#This Row],[Total]]-VENTAS[[#This Row],[Comisión 10%]]-VENTAS[[#This Row],[Costo SIN Comision]]</f>
        <v>4.7191891891891871</v>
      </c>
      <c r="M1459" s="60"/>
    </row>
    <row r="1460" spans="1:13" ht="20" customHeight="1">
      <c r="A1460" s="57"/>
      <c r="B1460" s="58"/>
      <c r="C1460" s="58" t="s">
        <v>3410</v>
      </c>
      <c r="D1460" s="58" t="s">
        <v>1492</v>
      </c>
      <c r="E1460" s="58" t="s">
        <v>2276</v>
      </c>
      <c r="F1460" s="59" t="str">
        <f>IFERROR(VLOOKUP(VENTAS[[#This Row],[Código del producto Vendido]],STOCK[],5,FALSE),"-")</f>
        <v>Set de traje de baño elegante 2 piezas con adorno en forma de V</v>
      </c>
      <c r="G1460" s="59">
        <v>1</v>
      </c>
      <c r="H1460" s="60">
        <v>25</v>
      </c>
      <c r="I1460" s="60">
        <f>VENTAS[[#This Row],[Cantidad]]*VENTAS[[#This Row],[Precio Venta]]</f>
        <v>25</v>
      </c>
      <c r="J1460" s="60">
        <f>IF(VENTAS[[#This Row],[Nombre del Gestor]]&gt;1,  VENTAS[[#This Row],[Total]]*10%, 0)</f>
        <v>2.5</v>
      </c>
      <c r="K1460" s="60">
        <f>IFERROR(VLOOKUP(VENTAS[[#This Row],[Código del producto Vendido]],STOCK[],16,FALSE)*VENTAS[[#This Row],[Cantidad]] + VLOOKUP(VENTAS[[#This Row],[Código del producto Vendido]],STOCK[],19,FALSE)*VENTAS[[#This Row],[Cantidad]],VENTAS[[#This Row],[Total]])</f>
        <v>11.209999999999999</v>
      </c>
      <c r="L1460" s="60">
        <f>VENTAS[[#This Row],[Total]]-VENTAS[[#This Row],[Comisión 10%]]-VENTAS[[#This Row],[Costo SIN Comision]]</f>
        <v>11.290000000000001</v>
      </c>
      <c r="M1460" s="60"/>
    </row>
    <row r="1461" spans="1:13" ht="20" customHeight="1">
      <c r="A1461" s="57">
        <v>45553</v>
      </c>
      <c r="B1461" s="58"/>
      <c r="C1461" s="58" t="s">
        <v>3473</v>
      </c>
      <c r="D1461" s="58" t="s">
        <v>3411</v>
      </c>
      <c r="E1461" s="58" t="s">
        <v>2272</v>
      </c>
      <c r="F1461" s="59" t="str">
        <f>IFERROR(VLOOKUP(VENTAS[[#This Row],[Código del producto Vendido]],STOCK[],5,FALSE),"-")</f>
        <v>Flor TOTE fashion bag</v>
      </c>
      <c r="G1461" s="59">
        <v>1</v>
      </c>
      <c r="H1461" s="60">
        <v>10.8</v>
      </c>
      <c r="I1461" s="60">
        <f>VENTAS[[#This Row],[Cantidad]]*VENTAS[[#This Row],[Precio Venta]]</f>
        <v>10.8</v>
      </c>
      <c r="J1461" s="60">
        <f>IF(VENTAS[[#This Row],[Nombre del Gestor]]&gt;1,  VENTAS[[#This Row],[Total]]*10%, 0)</f>
        <v>1.08</v>
      </c>
      <c r="K1461" s="60">
        <f>IFERROR(VLOOKUP(VENTAS[[#This Row],[Código del producto Vendido]],STOCK[],16,FALSE)*VENTAS[[#This Row],[Cantidad]] + VLOOKUP(VENTAS[[#This Row],[Código del producto Vendido]],STOCK[],19,FALSE)*VENTAS[[#This Row],[Cantidad]],VENTAS[[#This Row],[Total]])</f>
        <v>3.77</v>
      </c>
      <c r="L1461" s="60">
        <f>VENTAS[[#This Row],[Total]]-VENTAS[[#This Row],[Comisión 10%]]-VENTAS[[#This Row],[Costo SIN Comision]]</f>
        <v>5.9500000000000011</v>
      </c>
      <c r="M1461" s="60"/>
    </row>
    <row r="1462" spans="1:13" ht="20" customHeight="1">
      <c r="A1462" s="57">
        <v>45548</v>
      </c>
      <c r="B1462" s="58"/>
      <c r="C1462" s="58" t="s">
        <v>3455</v>
      </c>
      <c r="D1462" s="58" t="s">
        <v>2488</v>
      </c>
      <c r="E1462" s="58" t="s">
        <v>1795</v>
      </c>
      <c r="F1462" s="59" t="str">
        <f>IFERROR(VLOOKUP(VENTAS[[#This Row],[Código del producto Vendido]],STOCK[],5,FALSE),"-")</f>
        <v xml:space="preserve">Pantalón en piel </v>
      </c>
      <c r="G1462" s="59">
        <v>1</v>
      </c>
      <c r="H1462" s="60">
        <v>25</v>
      </c>
      <c r="I1462" s="60">
        <f>VENTAS[[#This Row],[Cantidad]]*VENTAS[[#This Row],[Precio Venta]]</f>
        <v>25</v>
      </c>
      <c r="J1462" s="60">
        <f>IF(VENTAS[[#This Row],[Nombre del Gestor]]&gt;1,  VENTAS[[#This Row],[Total]]*10%, 0)</f>
        <v>2.5</v>
      </c>
      <c r="K1462" s="60">
        <f>IFERROR(VLOOKUP(VENTAS[[#This Row],[Código del producto Vendido]],STOCK[],16,FALSE)*VENTAS[[#This Row],[Cantidad]] + VLOOKUP(VENTAS[[#This Row],[Código del producto Vendido]],STOCK[],19,FALSE)*VENTAS[[#This Row],[Cantidad]],VENTAS[[#This Row],[Total]])</f>
        <v>11.790000000000001</v>
      </c>
      <c r="L1462" s="60">
        <f>VENTAS[[#This Row],[Total]]-VENTAS[[#This Row],[Comisión 10%]]-VENTAS[[#This Row],[Costo SIN Comision]]</f>
        <v>10.709999999999999</v>
      </c>
      <c r="M1462" s="60"/>
    </row>
    <row r="1463" spans="1:13" ht="20" customHeight="1">
      <c r="A1463" s="57">
        <v>45558</v>
      </c>
      <c r="B1463" s="58"/>
      <c r="C1463" s="58" t="s">
        <v>3437</v>
      </c>
      <c r="D1463" s="58" t="s">
        <v>2014</v>
      </c>
      <c r="E1463" s="58" t="s">
        <v>1794</v>
      </c>
      <c r="F1463" s="59" t="str">
        <f>IFERROR(VLOOKUP(VENTAS[[#This Row],[Código del producto Vendido]],STOCK[],5,FALSE),"-")</f>
        <v xml:space="preserve">Pantalón en piel </v>
      </c>
      <c r="G1463" s="59">
        <v>1</v>
      </c>
      <c r="H1463" s="60">
        <v>25</v>
      </c>
      <c r="I1463" s="60">
        <f>VENTAS[[#This Row],[Cantidad]]*VENTAS[[#This Row],[Precio Venta]]</f>
        <v>25</v>
      </c>
      <c r="J1463" s="60">
        <f>IF(VENTAS[[#This Row],[Nombre del Gestor]]&gt;1,  VENTAS[[#This Row],[Total]]*10%, 0)</f>
        <v>2.5</v>
      </c>
      <c r="K1463" s="60">
        <f>IFERROR(VLOOKUP(VENTAS[[#This Row],[Código del producto Vendido]],STOCK[],16,FALSE)*VENTAS[[#This Row],[Cantidad]] + VLOOKUP(VENTAS[[#This Row],[Código del producto Vendido]],STOCK[],19,FALSE)*VENTAS[[#This Row],[Cantidad]],VENTAS[[#This Row],[Total]])</f>
        <v>11.790000000000001</v>
      </c>
      <c r="L1463" s="60">
        <f>VENTAS[[#This Row],[Total]]-VENTAS[[#This Row],[Comisión 10%]]-VENTAS[[#This Row],[Costo SIN Comision]]</f>
        <v>10.709999999999999</v>
      </c>
      <c r="M1463" s="60"/>
    </row>
    <row r="1464" spans="1:13" ht="20" customHeight="1">
      <c r="A1464" s="57">
        <v>45558</v>
      </c>
      <c r="B1464" s="58"/>
      <c r="C1464" s="58" t="s">
        <v>3437</v>
      </c>
      <c r="D1464" s="58" t="s">
        <v>2014</v>
      </c>
      <c r="E1464" s="58" t="s">
        <v>1315</v>
      </c>
      <c r="F1464" s="59" t="str">
        <f>IFERROR(VLOOKUP(VENTAS[[#This Row],[Código del producto Vendido]],STOCK[],5,FALSE),"-")</f>
        <v xml:space="preserve">Falda satinada negra línea A </v>
      </c>
      <c r="G1464" s="59">
        <v>2</v>
      </c>
      <c r="H1464" s="60">
        <v>25</v>
      </c>
      <c r="I1464" s="60">
        <f>VENTAS[[#This Row],[Cantidad]]*VENTAS[[#This Row],[Precio Venta]]</f>
        <v>50</v>
      </c>
      <c r="J1464" s="60">
        <f>IF(VENTAS[[#This Row],[Nombre del Gestor]]&gt;1,  VENTAS[[#This Row],[Total]]*10%, 0)</f>
        <v>5</v>
      </c>
      <c r="K1464" s="60">
        <f>IFERROR(VLOOKUP(VENTAS[[#This Row],[Código del producto Vendido]],STOCK[],16,FALSE)*VENTAS[[#This Row],[Cantidad]] + VLOOKUP(VENTAS[[#This Row],[Código del producto Vendido]],STOCK[],19,FALSE)*VENTAS[[#This Row],[Cantidad]],VENTAS[[#This Row],[Total]])</f>
        <v>30</v>
      </c>
      <c r="L1464" s="60">
        <f>VENTAS[[#This Row],[Total]]-VENTAS[[#This Row],[Comisión 10%]]-VENTAS[[#This Row],[Costo SIN Comision]]</f>
        <v>15</v>
      </c>
      <c r="M1464" s="60"/>
    </row>
    <row r="1465" spans="1:13" ht="20" customHeight="1">
      <c r="A1465" s="57">
        <v>45558</v>
      </c>
      <c r="B1465" s="58"/>
      <c r="C1465" s="58" t="s">
        <v>3437</v>
      </c>
      <c r="D1465" s="58" t="s">
        <v>2014</v>
      </c>
      <c r="E1465" s="58" t="s">
        <v>2661</v>
      </c>
      <c r="F1465" s="59" t="str">
        <f>IFERROR(VLOOKUP(VENTAS[[#This Row],[Código del producto Vendido]],STOCK[],5,FALSE),"-")</f>
        <v>Camisa elegante de listas</v>
      </c>
      <c r="G1465" s="59">
        <v>1</v>
      </c>
      <c r="H1465" s="60">
        <v>22</v>
      </c>
      <c r="I1465" s="60">
        <f>VENTAS[[#This Row],[Cantidad]]*VENTAS[[#This Row],[Precio Venta]]</f>
        <v>22</v>
      </c>
      <c r="J1465" s="60">
        <f>IF(VENTAS[[#This Row],[Nombre del Gestor]]&gt;1,  VENTAS[[#This Row],[Total]]*10%, 0)</f>
        <v>2.2000000000000002</v>
      </c>
      <c r="K1465" s="60">
        <f>IFERROR(VLOOKUP(VENTAS[[#This Row],[Código del producto Vendido]],STOCK[],16,FALSE)*VENTAS[[#This Row],[Cantidad]] + VLOOKUP(VENTAS[[#This Row],[Código del producto Vendido]],STOCK[],19,FALSE)*VENTAS[[#This Row],[Cantidad]],VENTAS[[#This Row],[Total]])</f>
        <v>11.3</v>
      </c>
      <c r="L1465" s="60">
        <f>VENTAS[[#This Row],[Total]]-VENTAS[[#This Row],[Comisión 10%]]-VENTAS[[#This Row],[Costo SIN Comision]]</f>
        <v>8.5</v>
      </c>
      <c r="M1465" s="60"/>
    </row>
    <row r="1466" spans="1:13" ht="20" customHeight="1">
      <c r="A1466" s="57">
        <v>45553</v>
      </c>
      <c r="B1466" s="58"/>
      <c r="C1466" s="58" t="s">
        <v>3413</v>
      </c>
      <c r="D1466" s="58" t="s">
        <v>2014</v>
      </c>
      <c r="E1466" s="58" t="s">
        <v>2625</v>
      </c>
      <c r="F1466" s="59" t="str">
        <f>IFERROR(VLOOKUP(VENTAS[[#This Row],[Código del producto Vendido]],STOCK[],5,FALSE),"-")</f>
        <v>Zapatos elegantes de punta fina negros</v>
      </c>
      <c r="G1466" s="59">
        <v>1</v>
      </c>
      <c r="H1466" s="60">
        <v>40</v>
      </c>
      <c r="I1466" s="60">
        <f>VENTAS[[#This Row],[Cantidad]]*VENTAS[[#This Row],[Precio Venta]]</f>
        <v>40</v>
      </c>
      <c r="J1466" s="60">
        <f>IF(VENTAS[[#This Row],[Nombre del Gestor]]&gt;1,  VENTAS[[#This Row],[Total]]*10%, 0)</f>
        <v>4</v>
      </c>
      <c r="K1466" s="60">
        <f>IFERROR(VLOOKUP(VENTAS[[#This Row],[Código del producto Vendido]],STOCK[],16,FALSE)*VENTAS[[#This Row],[Cantidad]] + VLOOKUP(VENTAS[[#This Row],[Código del producto Vendido]],STOCK[],19,FALSE)*VENTAS[[#This Row],[Cantidad]],VENTAS[[#This Row],[Total]])</f>
        <v>21.114050000000002</v>
      </c>
      <c r="L1466" s="60">
        <f>VENTAS[[#This Row],[Total]]-VENTAS[[#This Row],[Comisión 10%]]-VENTAS[[#This Row],[Costo SIN Comision]]</f>
        <v>14.885949999999998</v>
      </c>
      <c r="M1466" s="60"/>
    </row>
    <row r="1467" spans="1:13" ht="20" customHeight="1">
      <c r="A1467" s="57">
        <v>45553</v>
      </c>
      <c r="B1467" s="58"/>
      <c r="C1467" s="58" t="s">
        <v>3413</v>
      </c>
      <c r="D1467" s="58" t="s">
        <v>2014</v>
      </c>
      <c r="E1467" s="58" t="s">
        <v>2540</v>
      </c>
      <c r="F1467" s="59" t="str">
        <f>IFERROR(VLOOKUP(VENTAS[[#This Row],[Código del producto Vendido]],STOCK[],5,FALSE),"-")</f>
        <v>Camisa blanca en mezcla de algodón</v>
      </c>
      <c r="G1467" s="59">
        <v>1</v>
      </c>
      <c r="H1467" s="60">
        <v>25</v>
      </c>
      <c r="I1467" s="60">
        <f>VENTAS[[#This Row],[Cantidad]]*VENTAS[[#This Row],[Precio Venta]]</f>
        <v>25</v>
      </c>
      <c r="J1467" s="60">
        <f>IF(VENTAS[[#This Row],[Nombre del Gestor]]&gt;1,  VENTAS[[#This Row],[Total]]*10%, 0)</f>
        <v>2.5</v>
      </c>
      <c r="K1467" s="60">
        <f>IFERROR(VLOOKUP(VENTAS[[#This Row],[Código del producto Vendido]],STOCK[],16,FALSE)*VENTAS[[#This Row],[Cantidad]] + VLOOKUP(VENTAS[[#This Row],[Código del producto Vendido]],STOCK[],19,FALSE)*VENTAS[[#This Row],[Cantidad]],VENTAS[[#This Row],[Total]])</f>
        <v>17.780810810810813</v>
      </c>
      <c r="L1467" s="60">
        <f>VENTAS[[#This Row],[Total]]-VENTAS[[#This Row],[Comisión 10%]]-VENTAS[[#This Row],[Costo SIN Comision]]</f>
        <v>4.7191891891891871</v>
      </c>
      <c r="M1467" s="60"/>
    </row>
    <row r="1468" spans="1:13" ht="20" customHeight="1">
      <c r="A1468" s="57">
        <v>45546</v>
      </c>
      <c r="B1468" s="58"/>
      <c r="C1468" s="58" t="s">
        <v>3414</v>
      </c>
      <c r="D1468" s="58" t="s">
        <v>2014</v>
      </c>
      <c r="E1468" s="58" t="s">
        <v>3089</v>
      </c>
      <c r="F1468" s="59" t="str">
        <f>IFERROR(VLOOKUP(VENTAS[[#This Row],[Código del producto Vendido]],STOCK[],5,FALSE),"-")</f>
        <v>Set de bikini estilo europeo blanco en tendencia</v>
      </c>
      <c r="G1468" s="59">
        <v>1</v>
      </c>
      <c r="H1468" s="60">
        <v>22</v>
      </c>
      <c r="I1468" s="60">
        <f>VENTAS[[#This Row],[Cantidad]]*VENTAS[[#This Row],[Precio Venta]]</f>
        <v>22</v>
      </c>
      <c r="J1468" s="60">
        <f>IF(VENTAS[[#This Row],[Nombre del Gestor]]&gt;1,  VENTAS[[#This Row],[Total]]*10%, 0)</f>
        <v>2.2000000000000002</v>
      </c>
      <c r="K1468" s="60">
        <f>IFERROR(VLOOKUP(VENTAS[[#This Row],[Código del producto Vendido]],STOCK[],16,FALSE)*VENTAS[[#This Row],[Cantidad]] + VLOOKUP(VENTAS[[#This Row],[Código del producto Vendido]],STOCK[],19,FALSE)*VENTAS[[#This Row],[Cantidad]],VENTAS[[#This Row],[Total]])</f>
        <v>13.23</v>
      </c>
      <c r="L1468" s="60">
        <f>VENTAS[[#This Row],[Total]]-VENTAS[[#This Row],[Comisión 10%]]-VENTAS[[#This Row],[Costo SIN Comision]]</f>
        <v>6.57</v>
      </c>
      <c r="M1468" s="60"/>
    </row>
    <row r="1469" spans="1:13" ht="20" customHeight="1">
      <c r="A1469" s="57">
        <v>45547</v>
      </c>
      <c r="B1469" s="58"/>
      <c r="C1469" s="58" t="s">
        <v>3415</v>
      </c>
      <c r="D1469" s="58" t="s">
        <v>2014</v>
      </c>
      <c r="E1469" s="58" t="s">
        <v>3096</v>
      </c>
      <c r="F1469" s="59" t="str">
        <f>IFERROR(VLOOKUP(VENTAS[[#This Row],[Código del producto Vendido]],STOCK[],5,FALSE),"-")</f>
        <v>Set de bikini de estilo europeo de moda color Oliva</v>
      </c>
      <c r="G1469" s="59">
        <v>1</v>
      </c>
      <c r="H1469" s="60">
        <v>22</v>
      </c>
      <c r="I1469" s="60">
        <f>VENTAS[[#This Row],[Cantidad]]*VENTAS[[#This Row],[Precio Venta]]</f>
        <v>22</v>
      </c>
      <c r="J1469" s="60">
        <f>IF(VENTAS[[#This Row],[Nombre del Gestor]]&gt;1,  VENTAS[[#This Row],[Total]]*10%, 0)</f>
        <v>2.2000000000000002</v>
      </c>
      <c r="K1469" s="60">
        <f>IFERROR(VLOOKUP(VENTAS[[#This Row],[Código del producto Vendido]],STOCK[],16,FALSE)*VENTAS[[#This Row],[Cantidad]] + VLOOKUP(VENTAS[[#This Row],[Código del producto Vendido]],STOCK[],19,FALSE)*VENTAS[[#This Row],[Cantidad]],VENTAS[[#This Row],[Total]])</f>
        <v>12.870000000000001</v>
      </c>
      <c r="L1469" s="60">
        <f>VENTAS[[#This Row],[Total]]-VENTAS[[#This Row],[Comisión 10%]]-VENTAS[[#This Row],[Costo SIN Comision]]</f>
        <v>6.93</v>
      </c>
      <c r="M1469" s="60"/>
    </row>
    <row r="1470" spans="1:13" ht="20" customHeight="1">
      <c r="A1470" s="57">
        <v>45548</v>
      </c>
      <c r="B1470" s="58"/>
      <c r="C1470" s="58" t="s">
        <v>3440</v>
      </c>
      <c r="D1470" s="58" t="s">
        <v>2014</v>
      </c>
      <c r="E1470" s="58" t="s">
        <v>1872</v>
      </c>
      <c r="F1470" s="59" t="str">
        <f>IFERROR(VLOOKUP(VENTAS[[#This Row],[Código del producto Vendido]],STOCK[],5,FALSE),"-")</f>
        <v>Vestido Fresco Verano en Bloque de Color</v>
      </c>
      <c r="G1470" s="59">
        <v>1</v>
      </c>
      <c r="H1470" s="60">
        <v>30</v>
      </c>
      <c r="I1470" s="60">
        <f>VENTAS[[#This Row],[Cantidad]]*VENTAS[[#This Row],[Precio Venta]]</f>
        <v>30</v>
      </c>
      <c r="J1470" s="60">
        <f>IF(VENTAS[[#This Row],[Nombre del Gestor]]&gt;1,  VENTAS[[#This Row],[Total]]*10%, 0)</f>
        <v>3</v>
      </c>
      <c r="K1470" s="60">
        <f>IFERROR(VLOOKUP(VENTAS[[#This Row],[Código del producto Vendido]],STOCK[],16,FALSE)*VENTAS[[#This Row],[Cantidad]] + VLOOKUP(VENTAS[[#This Row],[Código del producto Vendido]],STOCK[],19,FALSE)*VENTAS[[#This Row],[Cantidad]],VENTAS[[#This Row],[Total]])</f>
        <v>11.61</v>
      </c>
      <c r="L1470" s="60">
        <f>VENTAS[[#This Row],[Total]]-VENTAS[[#This Row],[Comisión 10%]]-VENTAS[[#This Row],[Costo SIN Comision]]</f>
        <v>15.39</v>
      </c>
      <c r="M1470" s="60"/>
    </row>
    <row r="1471" spans="1:13" ht="20" customHeight="1">
      <c r="A1471" s="57"/>
      <c r="B1471" s="58"/>
      <c r="C1471" s="58" t="s">
        <v>3416</v>
      </c>
      <c r="D1471" s="58"/>
      <c r="E1471" s="58" t="s">
        <v>818</v>
      </c>
      <c r="F1471" s="59" t="str">
        <f>IFERROR(VLOOKUP(VENTAS[[#This Row],[Código del producto Vendido]],STOCK[],5,FALSE),"-")</f>
        <v xml:space="preserve">Bikini Rosa Viejo Satinado </v>
      </c>
      <c r="G1471" s="59">
        <v>1</v>
      </c>
      <c r="H1471" s="60">
        <v>12</v>
      </c>
      <c r="I1471" s="60">
        <f>VENTAS[[#This Row],[Cantidad]]*VENTAS[[#This Row],[Precio Venta]]</f>
        <v>12</v>
      </c>
      <c r="J1471" s="60">
        <f>IF(VENTAS[[#This Row],[Nombre del Gestor]]&gt;1,  VENTAS[[#This Row],[Total]]*10%, 0)</f>
        <v>0</v>
      </c>
      <c r="K1471" s="60">
        <f>IFERROR(VLOOKUP(VENTAS[[#This Row],[Código del producto Vendido]],STOCK[],16,FALSE)*VENTAS[[#This Row],[Cantidad]] + VLOOKUP(VENTAS[[#This Row],[Código del producto Vendido]],STOCK[],19,FALSE)*VENTAS[[#This Row],[Cantidad]],VENTAS[[#This Row],[Total]])</f>
        <v>6.5555555555555554</v>
      </c>
      <c r="L1471" s="60">
        <f>VENTAS[[#This Row],[Total]]-VENTAS[[#This Row],[Comisión 10%]]-VENTAS[[#This Row],[Costo SIN Comision]]</f>
        <v>5.4444444444444446</v>
      </c>
      <c r="M1471" s="60"/>
    </row>
    <row r="1472" spans="1:13" ht="20" customHeight="1">
      <c r="A1472" s="57"/>
      <c r="B1472" s="58"/>
      <c r="C1472" s="58" t="s">
        <v>3416</v>
      </c>
      <c r="D1472" s="58"/>
      <c r="E1472" s="58" t="s">
        <v>2298</v>
      </c>
      <c r="F1472" s="59" t="str">
        <f>IFERROR(VLOOKUP(VENTAS[[#This Row],[Código del producto Vendido]],STOCK[],5,FALSE),"-")</f>
        <v>Set de traje de baño elegante 2 piezas con adorno en forma de V</v>
      </c>
      <c r="G1472" s="59">
        <v>1</v>
      </c>
      <c r="H1472" s="60">
        <v>21</v>
      </c>
      <c r="I1472" s="60">
        <f>VENTAS[[#This Row],[Cantidad]]*VENTAS[[#This Row],[Precio Venta]]</f>
        <v>21</v>
      </c>
      <c r="J1472" s="60">
        <f>IF(VENTAS[[#This Row],[Nombre del Gestor]]&gt;1,  VENTAS[[#This Row],[Total]]*10%, 0)</f>
        <v>0</v>
      </c>
      <c r="K1472" s="60">
        <f>IFERROR(VLOOKUP(VENTAS[[#This Row],[Código del producto Vendido]],STOCK[],16,FALSE)*VENTAS[[#This Row],[Cantidad]] + VLOOKUP(VENTAS[[#This Row],[Código del producto Vendido]],STOCK[],19,FALSE)*VENTAS[[#This Row],[Cantidad]],VENTAS[[#This Row],[Total]])</f>
        <v>11.209999999999999</v>
      </c>
      <c r="L1472" s="60">
        <f>VENTAS[[#This Row],[Total]]-VENTAS[[#This Row],[Comisión 10%]]-VENTAS[[#This Row],[Costo SIN Comision]]</f>
        <v>9.7900000000000009</v>
      </c>
      <c r="M1472" s="60"/>
    </row>
    <row r="1473" spans="1:13" ht="20" customHeight="1">
      <c r="A1473" s="57"/>
      <c r="B1473" s="58"/>
      <c r="C1473" s="58"/>
      <c r="D1473" s="58" t="s">
        <v>3113</v>
      </c>
      <c r="E1473" s="58" t="s">
        <v>2297</v>
      </c>
      <c r="F1473" s="59" t="str">
        <f>IFERROR(VLOOKUP(VENTAS[[#This Row],[Código del producto Vendido]],STOCK[],5,FALSE),"-")</f>
        <v>Conjunto Playero color verde 2 piezas</v>
      </c>
      <c r="G1473" s="59">
        <v>1</v>
      </c>
      <c r="H1473" s="60">
        <v>25</v>
      </c>
      <c r="I1473" s="60">
        <f>VENTAS[[#This Row],[Cantidad]]*VENTAS[[#This Row],[Precio Venta]]</f>
        <v>25</v>
      </c>
      <c r="J1473" s="60">
        <f>IF(VENTAS[[#This Row],[Nombre del Gestor]]&gt;1,  VENTAS[[#This Row],[Total]]*10%, 0)</f>
        <v>2.5</v>
      </c>
      <c r="K1473" s="60">
        <f>IFERROR(VLOOKUP(VENTAS[[#This Row],[Código del producto Vendido]],STOCK[],16,FALSE)*VENTAS[[#This Row],[Cantidad]] + VLOOKUP(VENTAS[[#This Row],[Código del producto Vendido]],STOCK[],19,FALSE)*VENTAS[[#This Row],[Cantidad]],VENTAS[[#This Row],[Total]])</f>
        <v>12.48</v>
      </c>
      <c r="L1473" s="60">
        <f>VENTAS[[#This Row],[Total]]-VENTAS[[#This Row],[Comisión 10%]]-VENTAS[[#This Row],[Costo SIN Comision]]</f>
        <v>10.02</v>
      </c>
      <c r="M1473" s="60"/>
    </row>
    <row r="1474" spans="1:13" ht="20" customHeight="1">
      <c r="A1474" s="57">
        <v>45566</v>
      </c>
      <c r="B1474" s="58"/>
      <c r="C1474" s="58"/>
      <c r="D1474" s="58" t="s">
        <v>2516</v>
      </c>
      <c r="E1474" s="58" t="s">
        <v>3266</v>
      </c>
      <c r="F1474" s="59" t="str">
        <f>IFERROR(VLOOKUP(VENTAS[[#This Row],[Código del producto Vendido]],STOCK[],5,FALSE),"-")</f>
        <v>Bolso cuadrado tejido de rafia Tamaño grande Color Carmelita</v>
      </c>
      <c r="G1474" s="59">
        <v>1</v>
      </c>
      <c r="H1474" s="60">
        <v>25</v>
      </c>
      <c r="I1474" s="60">
        <f>VENTAS[[#This Row],[Cantidad]]*VENTAS[[#This Row],[Precio Venta]]</f>
        <v>25</v>
      </c>
      <c r="J1474" s="60">
        <f>IF(VENTAS[[#This Row],[Nombre del Gestor]]&gt;1,  VENTAS[[#This Row],[Total]]*10%, 0)</f>
        <v>2.5</v>
      </c>
      <c r="K1474" s="60">
        <f>IFERROR(VLOOKUP(VENTAS[[#This Row],[Código del producto Vendido]],STOCK[],16,FALSE)*VENTAS[[#This Row],[Cantidad]] + VLOOKUP(VENTAS[[#This Row],[Código del producto Vendido]],STOCK[],19,FALSE)*VENTAS[[#This Row],[Cantidad]],VENTAS[[#This Row],[Total]])</f>
        <v>14.85</v>
      </c>
      <c r="L1474" s="60">
        <f>VENTAS[[#This Row],[Total]]-VENTAS[[#This Row],[Comisión 10%]]-VENTAS[[#This Row],[Costo SIN Comision]]</f>
        <v>7.65</v>
      </c>
      <c r="M1474" s="60"/>
    </row>
    <row r="1475" spans="1:13" ht="20" customHeight="1">
      <c r="A1475" s="57">
        <v>45565</v>
      </c>
      <c r="B1475" s="58"/>
      <c r="C1475" s="58"/>
      <c r="D1475" s="58" t="s">
        <v>2516</v>
      </c>
      <c r="E1475" s="58" t="s">
        <v>3244</v>
      </c>
      <c r="F1475" s="59" t="str">
        <f>IFERROR(VLOOKUP(VENTAS[[#This Row],[Código del producto Vendido]],STOCK[],5,FALSE),"-")</f>
        <v>Bolso de diario ligero y casual de gran capacidad elegante de cocodrilo</v>
      </c>
      <c r="G1475" s="59">
        <v>1</v>
      </c>
      <c r="H1475" s="60">
        <v>25</v>
      </c>
      <c r="I1475" s="60">
        <f>VENTAS[[#This Row],[Cantidad]]*VENTAS[[#This Row],[Precio Venta]]</f>
        <v>25</v>
      </c>
      <c r="J1475" s="60">
        <f>IF(VENTAS[[#This Row],[Nombre del Gestor]]&gt;1,  VENTAS[[#This Row],[Total]]*10%, 0)</f>
        <v>2.5</v>
      </c>
      <c r="K1475" s="60">
        <f>IFERROR(VLOOKUP(VENTAS[[#This Row],[Código del producto Vendido]],STOCK[],16,FALSE)*VENTAS[[#This Row],[Cantidad]] + VLOOKUP(VENTAS[[#This Row],[Código del producto Vendido]],STOCK[],19,FALSE)*VENTAS[[#This Row],[Cantidad]],VENTAS[[#This Row],[Total]])</f>
        <v>10.14</v>
      </c>
      <c r="L1475" s="60">
        <f>VENTAS[[#This Row],[Total]]-VENTAS[[#This Row],[Comisión 10%]]-VENTAS[[#This Row],[Costo SIN Comision]]</f>
        <v>12.36</v>
      </c>
      <c r="M1475" s="60"/>
    </row>
    <row r="1476" spans="1:13" ht="20" customHeight="1">
      <c r="A1476" s="57">
        <v>45563</v>
      </c>
      <c r="B1476" s="58"/>
      <c r="C1476" s="58"/>
      <c r="D1476" s="58" t="s">
        <v>2516</v>
      </c>
      <c r="E1476" s="58" t="s">
        <v>3175</v>
      </c>
      <c r="F1476" s="59" t="str">
        <f>IFERROR(VLOOKUP(VENTAS[[#This Row],[Código del producto Vendido]],STOCK[],5,FALSE),"-")</f>
        <v>Sandalias doradas de tiras anchas para toda ocasión</v>
      </c>
      <c r="G1476" s="59">
        <v>1</v>
      </c>
      <c r="H1476" s="60">
        <v>20</v>
      </c>
      <c r="I1476" s="60">
        <f>VENTAS[[#This Row],[Cantidad]]*VENTAS[[#This Row],[Precio Venta]]</f>
        <v>20</v>
      </c>
      <c r="J1476" s="60">
        <f>IF(VENTAS[[#This Row],[Nombre del Gestor]]&gt;1,  VENTAS[[#This Row],[Total]]*10%, 0)</f>
        <v>2</v>
      </c>
      <c r="K1476" s="60">
        <f>IFERROR(VLOOKUP(VENTAS[[#This Row],[Código del producto Vendido]],STOCK[],16,FALSE)*VENTAS[[#This Row],[Cantidad]] + VLOOKUP(VENTAS[[#This Row],[Código del producto Vendido]],STOCK[],19,FALSE)*VENTAS[[#This Row],[Cantidad]],VENTAS[[#This Row],[Total]])</f>
        <v>6.65</v>
      </c>
      <c r="L1476" s="60">
        <f>VENTAS[[#This Row],[Total]]-VENTAS[[#This Row],[Comisión 10%]]-VENTAS[[#This Row],[Costo SIN Comision]]</f>
        <v>11.35</v>
      </c>
      <c r="M1476" s="60"/>
    </row>
    <row r="1477" spans="1:13" ht="20" customHeight="1">
      <c r="A1477" s="57">
        <v>45563</v>
      </c>
      <c r="B1477" s="58"/>
      <c r="C1477" s="58"/>
      <c r="D1477" s="58" t="s">
        <v>2516</v>
      </c>
      <c r="E1477" s="58" t="s">
        <v>3256</v>
      </c>
      <c r="F1477" s="59" t="str">
        <f>IFERROR(VLOOKUP(VENTAS[[#This Row],[Código del producto Vendido]],STOCK[],5,FALSE),"-")</f>
        <v>Bolso de ratán unicolor con ribete negro</v>
      </c>
      <c r="G1477" s="59">
        <v>1</v>
      </c>
      <c r="H1477" s="60">
        <v>30</v>
      </c>
      <c r="I1477" s="60">
        <f>VENTAS[[#This Row],[Cantidad]]*VENTAS[[#This Row],[Precio Venta]]</f>
        <v>30</v>
      </c>
      <c r="J1477" s="60">
        <f>IF(VENTAS[[#This Row],[Nombre del Gestor]]&gt;1,  VENTAS[[#This Row],[Total]]*10%, 0)</f>
        <v>3</v>
      </c>
      <c r="K1477" s="60">
        <f>IFERROR(VLOOKUP(VENTAS[[#This Row],[Código del producto Vendido]],STOCK[],16,FALSE)*VENTAS[[#This Row],[Cantidad]] + VLOOKUP(VENTAS[[#This Row],[Código del producto Vendido]],STOCK[],19,FALSE)*VENTAS[[#This Row],[Cantidad]],VENTAS[[#This Row],[Total]])</f>
        <v>15.59</v>
      </c>
      <c r="L1477" s="60">
        <f>VENTAS[[#This Row],[Total]]-VENTAS[[#This Row],[Comisión 10%]]-VENTAS[[#This Row],[Costo SIN Comision]]</f>
        <v>11.41</v>
      </c>
      <c r="M1477" s="60"/>
    </row>
    <row r="1478" spans="1:13" ht="20" customHeight="1">
      <c r="A1478" s="57">
        <v>45562</v>
      </c>
      <c r="B1478" s="58"/>
      <c r="C1478" s="58"/>
      <c r="D1478" s="58" t="s">
        <v>2516</v>
      </c>
      <c r="E1478" s="58" t="s">
        <v>3334</v>
      </c>
      <c r="F1478" s="59" t="str">
        <f>IFERROR(VLOOKUP(VENTAS[[#This Row],[Código del producto Vendido]],STOCK[],5,FALSE),"-")</f>
        <v>Vestido elegante largo ajustado con hombro atado</v>
      </c>
      <c r="G1478" s="59">
        <v>1</v>
      </c>
      <c r="H1478" s="60">
        <v>30</v>
      </c>
      <c r="I1478" s="60">
        <f>VENTAS[[#This Row],[Cantidad]]*VENTAS[[#This Row],[Precio Venta]]</f>
        <v>30</v>
      </c>
      <c r="J1478" s="60">
        <f>IF(VENTAS[[#This Row],[Nombre del Gestor]]&gt;1,  VENTAS[[#This Row],[Total]]*10%, 0)</f>
        <v>3</v>
      </c>
      <c r="K1478" s="60">
        <f>IFERROR(VLOOKUP(VENTAS[[#This Row],[Código del producto Vendido]],STOCK[],16,FALSE)*VENTAS[[#This Row],[Cantidad]] + VLOOKUP(VENTAS[[#This Row],[Código del producto Vendido]],STOCK[],19,FALSE)*VENTAS[[#This Row],[Cantidad]],VENTAS[[#This Row],[Total]])</f>
        <v>15.13</v>
      </c>
      <c r="L1478" s="60">
        <f>VENTAS[[#This Row],[Total]]-VENTAS[[#This Row],[Comisión 10%]]-VENTAS[[#This Row],[Costo SIN Comision]]</f>
        <v>11.87</v>
      </c>
      <c r="M1478" s="60"/>
    </row>
    <row r="1479" spans="1:13" ht="20" customHeight="1">
      <c r="A1479" s="57">
        <v>45560</v>
      </c>
      <c r="B1479" s="58"/>
      <c r="C1479" s="58"/>
      <c r="D1479" s="58" t="s">
        <v>2516</v>
      </c>
      <c r="E1479" s="58" t="s">
        <v>3250</v>
      </c>
      <c r="F1479" s="59" t="str">
        <f>IFERROR(VLOOKUP(VENTAS[[#This Row],[Código del producto Vendido]],STOCK[],5,FALSE),"-")</f>
        <v>Vestido elegante de crochet de de cuello profundo y espalda cruzada</v>
      </c>
      <c r="G1479" s="59">
        <v>1</v>
      </c>
      <c r="H1479" s="60">
        <v>30</v>
      </c>
      <c r="I1479" s="60">
        <f>VENTAS[[#This Row],[Cantidad]]*VENTAS[[#This Row],[Precio Venta]]</f>
        <v>30</v>
      </c>
      <c r="J1479" s="60">
        <f>IF(VENTAS[[#This Row],[Nombre del Gestor]]&gt;1,  VENTAS[[#This Row],[Total]]*10%, 0)</f>
        <v>3</v>
      </c>
      <c r="K1479" s="60">
        <f>IFERROR(VLOOKUP(VENTAS[[#This Row],[Código del producto Vendido]],STOCK[],16,FALSE)*VENTAS[[#This Row],[Cantidad]] + VLOOKUP(VENTAS[[#This Row],[Código del producto Vendido]],STOCK[],19,FALSE)*VENTAS[[#This Row],[Cantidad]],VENTAS[[#This Row],[Total]])</f>
        <v>13.5</v>
      </c>
      <c r="L1479" s="60">
        <f>VENTAS[[#This Row],[Total]]-VENTAS[[#This Row],[Comisión 10%]]-VENTAS[[#This Row],[Costo SIN Comision]]</f>
        <v>13.5</v>
      </c>
      <c r="M1479" s="60"/>
    </row>
    <row r="1480" spans="1:13" ht="20" customHeight="1">
      <c r="A1480" s="57">
        <v>45565</v>
      </c>
      <c r="B1480" s="58" t="s">
        <v>3421</v>
      </c>
      <c r="C1480" s="58" t="s">
        <v>3422</v>
      </c>
      <c r="D1480" s="58" t="s">
        <v>226</v>
      </c>
      <c r="E1480" s="58" t="s">
        <v>3182</v>
      </c>
      <c r="F1480" s="59" t="str">
        <f>IFERROR(VLOOKUP(VENTAS[[#This Row],[Código del producto Vendido]],STOCK[],5,FALSE),"-")</f>
        <v>Sandalias estilo chunky de suela gruesa en contraste de color</v>
      </c>
      <c r="G1480" s="59">
        <v>1</v>
      </c>
      <c r="H1480" s="60">
        <v>35</v>
      </c>
      <c r="I1480" s="60">
        <f>VENTAS[[#This Row],[Cantidad]]*VENTAS[[#This Row],[Precio Venta]]</f>
        <v>35</v>
      </c>
      <c r="J1480" s="60">
        <f>IF(VENTAS[[#This Row],[Nombre del Gestor]]&gt;1,  VENTAS[[#This Row],[Total]]*10%, 0)</f>
        <v>3.5</v>
      </c>
      <c r="K1480" s="60">
        <f>IFERROR(VLOOKUP(VENTAS[[#This Row],[Código del producto Vendido]],STOCK[],16,FALSE)*VENTAS[[#This Row],[Cantidad]] + VLOOKUP(VENTAS[[#This Row],[Código del producto Vendido]],STOCK[],19,FALSE)*VENTAS[[#This Row],[Cantidad]],VENTAS[[#This Row],[Total]])</f>
        <v>13.4</v>
      </c>
      <c r="L1480" s="60">
        <f>VENTAS[[#This Row],[Total]]-VENTAS[[#This Row],[Comisión 10%]]-VENTAS[[#This Row],[Costo SIN Comision]]</f>
        <v>18.100000000000001</v>
      </c>
      <c r="M1480" s="60"/>
    </row>
    <row r="1481" spans="1:13" ht="20" customHeight="1">
      <c r="A1481" s="57">
        <v>45565</v>
      </c>
      <c r="B1481" s="58"/>
      <c r="C1481" s="58" t="s">
        <v>3422</v>
      </c>
      <c r="D1481" s="58" t="s">
        <v>226</v>
      </c>
      <c r="E1481" s="58" t="s">
        <v>3165</v>
      </c>
      <c r="F1481" s="59" t="str">
        <f>IFERROR(VLOOKUP(VENTAS[[#This Row],[Código del producto Vendido]],STOCK[],5,FALSE),"-")</f>
        <v>Sandalias de plataforma de rafia natural</v>
      </c>
      <c r="G1481" s="59">
        <v>1</v>
      </c>
      <c r="H1481" s="60">
        <v>45</v>
      </c>
      <c r="I1481" s="60">
        <f>VENTAS[[#This Row],[Cantidad]]*VENTAS[[#This Row],[Precio Venta]]</f>
        <v>45</v>
      </c>
      <c r="J1481" s="60">
        <f>IF(VENTAS[[#This Row],[Nombre del Gestor]]&gt;1,  VENTAS[[#This Row],[Total]]*10%, 0)</f>
        <v>4.5</v>
      </c>
      <c r="K1481" s="60">
        <f>IFERROR(VLOOKUP(VENTAS[[#This Row],[Código del producto Vendido]],STOCK[],16,FALSE)*VENTAS[[#This Row],[Cantidad]] + VLOOKUP(VENTAS[[#This Row],[Código del producto Vendido]],STOCK[],19,FALSE)*VENTAS[[#This Row],[Cantidad]],VENTAS[[#This Row],[Total]])</f>
        <v>19.649999999999999</v>
      </c>
      <c r="L1481" s="60">
        <f>VENTAS[[#This Row],[Total]]-VENTAS[[#This Row],[Comisión 10%]]-VENTAS[[#This Row],[Costo SIN Comision]]</f>
        <v>20.85</v>
      </c>
      <c r="M1481" s="60"/>
    </row>
    <row r="1482" spans="1:13" ht="20" customHeight="1">
      <c r="A1482" s="57">
        <v>45546</v>
      </c>
      <c r="B1482" s="58"/>
      <c r="C1482" s="58" t="s">
        <v>3423</v>
      </c>
      <c r="D1482" s="58" t="s">
        <v>226</v>
      </c>
      <c r="E1482" s="58" t="s">
        <v>1246</v>
      </c>
      <c r="F1482" s="59" t="str">
        <f>IFERROR(VLOOKUP(VENTAS[[#This Row],[Código del producto Vendido]],STOCK[],5,FALSE),"-")</f>
        <v>Pantaloneta con abertura y bolsillos</v>
      </c>
      <c r="G1482" s="59">
        <v>1</v>
      </c>
      <c r="H1482" s="60">
        <v>20.7</v>
      </c>
      <c r="I1482" s="60">
        <f>VENTAS[[#This Row],[Cantidad]]*VENTAS[[#This Row],[Precio Venta]]</f>
        <v>20.7</v>
      </c>
      <c r="J1482" s="60">
        <f>IF(VENTAS[[#This Row],[Nombre del Gestor]]&gt;1,  VENTAS[[#This Row],[Total]]*10%, 0)</f>
        <v>2.0699999999999998</v>
      </c>
      <c r="K1482" s="60">
        <f>IFERROR(VLOOKUP(VENTAS[[#This Row],[Código del producto Vendido]],STOCK[],16,FALSE)*VENTAS[[#This Row],[Cantidad]] + VLOOKUP(VENTAS[[#This Row],[Código del producto Vendido]],STOCK[],19,FALSE)*VENTAS[[#This Row],[Cantidad]],VENTAS[[#This Row],[Total]])</f>
        <v>14.22</v>
      </c>
      <c r="L1482" s="60">
        <f>VENTAS[[#This Row],[Total]]-VENTAS[[#This Row],[Comisión 10%]]-VENTAS[[#This Row],[Costo SIN Comision]]</f>
        <v>4.4099999999999984</v>
      </c>
      <c r="M1482" s="60"/>
    </row>
    <row r="1483" spans="1:13" ht="20" customHeight="1">
      <c r="A1483" s="57">
        <v>45565</v>
      </c>
      <c r="B1483" s="58"/>
      <c r="C1483" s="58" t="s">
        <v>3424</v>
      </c>
      <c r="D1483" s="58" t="s">
        <v>2594</v>
      </c>
      <c r="E1483" s="58" t="s">
        <v>3322</v>
      </c>
      <c r="F1483" s="59" t="str">
        <f>IFERROR(VLOOKUP(VENTAS[[#This Row],[Código del producto Vendido]],STOCK[],5,FALSE),"-")</f>
        <v>Vestido maxi sólido con espalda ajustable</v>
      </c>
      <c r="G1483" s="59">
        <v>1</v>
      </c>
      <c r="H1483" s="60">
        <v>25</v>
      </c>
      <c r="I1483" s="60">
        <f>VENTAS[[#This Row],[Cantidad]]*VENTAS[[#This Row],[Precio Venta]]</f>
        <v>25</v>
      </c>
      <c r="J1483" s="60">
        <f>IF(VENTAS[[#This Row],[Nombre del Gestor]]&gt;1,  VENTAS[[#This Row],[Total]]*10%, 0)</f>
        <v>2.5</v>
      </c>
      <c r="K1483" s="60">
        <f>IFERROR(VLOOKUP(VENTAS[[#This Row],[Código del producto Vendido]],STOCK[],16,FALSE)*VENTAS[[#This Row],[Cantidad]] + VLOOKUP(VENTAS[[#This Row],[Código del producto Vendido]],STOCK[],19,FALSE)*VENTAS[[#This Row],[Cantidad]],VENTAS[[#This Row],[Total]])</f>
        <v>10.790000000000001</v>
      </c>
      <c r="L1483" s="60">
        <f>VENTAS[[#This Row],[Total]]-VENTAS[[#This Row],[Comisión 10%]]-VENTAS[[#This Row],[Costo SIN Comision]]</f>
        <v>11.709999999999999</v>
      </c>
      <c r="M1483" s="60"/>
    </row>
    <row r="1484" spans="1:13" ht="20" customHeight="1">
      <c r="A1484" s="57">
        <v>45564</v>
      </c>
      <c r="B1484" s="58"/>
      <c r="C1484" s="58" t="s">
        <v>3415</v>
      </c>
      <c r="D1484" s="58" t="s">
        <v>2594</v>
      </c>
      <c r="E1484" s="58" t="s">
        <v>1835</v>
      </c>
      <c r="F1484" s="59" t="str">
        <f>IFERROR(VLOOKUP(VENTAS[[#This Row],[Código del producto Vendido]],STOCK[],5,FALSE),"-")</f>
        <v>Sujetador suave de encaje y satén Beige</v>
      </c>
      <c r="G1484" s="59">
        <v>1</v>
      </c>
      <c r="H1484" s="60">
        <v>8</v>
      </c>
      <c r="I1484" s="60">
        <f>VENTAS[[#This Row],[Cantidad]]*VENTAS[[#This Row],[Precio Venta]]</f>
        <v>8</v>
      </c>
      <c r="J1484" s="60">
        <f>IF(VENTAS[[#This Row],[Nombre del Gestor]]&gt;1,  VENTAS[[#This Row],[Total]]*10%, 0)</f>
        <v>0.8</v>
      </c>
      <c r="K1484" s="60">
        <f>IFERROR(VLOOKUP(VENTAS[[#This Row],[Código del producto Vendido]],STOCK[],16,FALSE)*VENTAS[[#This Row],[Cantidad]] + VLOOKUP(VENTAS[[#This Row],[Código del producto Vendido]],STOCK[],19,FALSE)*VENTAS[[#This Row],[Cantidad]],VENTAS[[#This Row],[Total]])</f>
        <v>3.85</v>
      </c>
      <c r="L1484" s="60">
        <f>VENTAS[[#This Row],[Total]]-VENTAS[[#This Row],[Comisión 10%]]-VENTAS[[#This Row],[Costo SIN Comision]]</f>
        <v>3.35</v>
      </c>
      <c r="M1484" s="60"/>
    </row>
    <row r="1485" spans="1:13" ht="20" customHeight="1">
      <c r="A1485" s="57">
        <v>45562</v>
      </c>
      <c r="B1485" s="58"/>
      <c r="C1485" s="58" t="s">
        <v>3425</v>
      </c>
      <c r="D1485" s="58" t="s">
        <v>2594</v>
      </c>
      <c r="E1485" s="58" t="s">
        <v>3183</v>
      </c>
      <c r="F1485" s="59" t="str">
        <f>IFERROR(VLOOKUP(VENTAS[[#This Row],[Código del producto Vendido]],STOCK[],5,FALSE),"-")</f>
        <v>Sandalias estilo chunky de suela gruesa en contraste de color</v>
      </c>
      <c r="G1485" s="59">
        <v>1</v>
      </c>
      <c r="H1485" s="60">
        <v>35</v>
      </c>
      <c r="I1485" s="60">
        <f>VENTAS[[#This Row],[Cantidad]]*VENTAS[[#This Row],[Precio Venta]]</f>
        <v>35</v>
      </c>
      <c r="J1485" s="60">
        <f>IF(VENTAS[[#This Row],[Nombre del Gestor]]&gt;1,  VENTAS[[#This Row],[Total]]*10%, 0)</f>
        <v>3.5</v>
      </c>
      <c r="K1485" s="60">
        <f>IFERROR(VLOOKUP(VENTAS[[#This Row],[Código del producto Vendido]],STOCK[],16,FALSE)*VENTAS[[#This Row],[Cantidad]] + VLOOKUP(VENTAS[[#This Row],[Código del producto Vendido]],STOCK[],19,FALSE)*VENTAS[[#This Row],[Cantidad]],VENTAS[[#This Row],[Total]])</f>
        <v>19.649999999999999</v>
      </c>
      <c r="L1485" s="60">
        <f>VENTAS[[#This Row],[Total]]-VENTAS[[#This Row],[Comisión 10%]]-VENTAS[[#This Row],[Costo SIN Comision]]</f>
        <v>11.850000000000001</v>
      </c>
      <c r="M1485" s="60"/>
    </row>
    <row r="1486" spans="1:13" ht="20" customHeight="1">
      <c r="A1486" s="57">
        <v>45562</v>
      </c>
      <c r="B1486" s="58"/>
      <c r="C1486" s="58" t="s">
        <v>3426</v>
      </c>
      <c r="D1486" s="58" t="s">
        <v>2594</v>
      </c>
      <c r="E1486" s="58" t="s">
        <v>3242</v>
      </c>
      <c r="F1486" s="59" t="str">
        <f>IFERROR(VLOOKUP(VENTAS[[#This Row],[Código del producto Vendido]],STOCK[],5,FALSE),"-")</f>
        <v>Bolso de ratán de Moda para vacaciones tamaño mediano con diseño de listas negras</v>
      </c>
      <c r="G1486" s="59">
        <v>1</v>
      </c>
      <c r="H1486" s="60">
        <v>22</v>
      </c>
      <c r="I1486" s="60">
        <f>VENTAS[[#This Row],[Cantidad]]*VENTAS[[#This Row],[Precio Venta]]</f>
        <v>22</v>
      </c>
      <c r="J1486" s="60">
        <f>IF(VENTAS[[#This Row],[Nombre del Gestor]]&gt;1,  VENTAS[[#This Row],[Total]]*10%, 0)</f>
        <v>2.2000000000000002</v>
      </c>
      <c r="K1486" s="60">
        <f>IFERROR(VLOOKUP(VENTAS[[#This Row],[Código del producto Vendido]],STOCK[],16,FALSE)*VENTAS[[#This Row],[Cantidad]] + VLOOKUP(VENTAS[[#This Row],[Código del producto Vendido]],STOCK[],19,FALSE)*VENTAS[[#This Row],[Cantidad]],VENTAS[[#This Row],[Total]])</f>
        <v>12.17</v>
      </c>
      <c r="L1486" s="60">
        <f>VENTAS[[#This Row],[Total]]-VENTAS[[#This Row],[Comisión 10%]]-VENTAS[[#This Row],[Costo SIN Comision]]</f>
        <v>7.6300000000000008</v>
      </c>
      <c r="M1486" s="60"/>
    </row>
    <row r="1487" spans="1:13" ht="20" customHeight="1">
      <c r="A1487" s="57">
        <v>45558</v>
      </c>
      <c r="B1487" s="58"/>
      <c r="C1487" s="58" t="s">
        <v>3427</v>
      </c>
      <c r="D1487" s="58" t="s">
        <v>2594</v>
      </c>
      <c r="E1487" s="58" t="s">
        <v>3015</v>
      </c>
      <c r="F1487" s="59" t="str">
        <f>IFERROR(VLOOKUP(VENTAS[[#This Row],[Código del producto Vendido]],STOCK[],5,FALSE),"-")</f>
        <v>Traje de baño sexy de una sola pieza negro</v>
      </c>
      <c r="G1487" s="59">
        <v>1</v>
      </c>
      <c r="H1487" s="60">
        <v>20</v>
      </c>
      <c r="I1487" s="60">
        <f>VENTAS[[#This Row],[Cantidad]]*VENTAS[[#This Row],[Precio Venta]]</f>
        <v>20</v>
      </c>
      <c r="J1487" s="60">
        <f>IF(VENTAS[[#This Row],[Nombre del Gestor]]&gt;1,  VENTAS[[#This Row],[Total]]*10%, 0)</f>
        <v>2</v>
      </c>
      <c r="K1487" s="60">
        <f>IFERROR(VLOOKUP(VENTAS[[#This Row],[Código del producto Vendido]],STOCK[],16,FALSE)*VENTAS[[#This Row],[Cantidad]] + VLOOKUP(VENTAS[[#This Row],[Código del producto Vendido]],STOCK[],19,FALSE)*VENTAS[[#This Row],[Cantidad]],VENTAS[[#This Row],[Total]])</f>
        <v>11.059999999999999</v>
      </c>
      <c r="L1487" s="60">
        <f>VENTAS[[#This Row],[Total]]-VENTAS[[#This Row],[Comisión 10%]]-VENTAS[[#This Row],[Costo SIN Comision]]</f>
        <v>6.9400000000000013</v>
      </c>
      <c r="M1487" s="60"/>
    </row>
    <row r="1488" spans="1:13" ht="20" customHeight="1">
      <c r="A1488" s="57">
        <v>45565</v>
      </c>
      <c r="B1488" s="58"/>
      <c r="C1488" s="58" t="s">
        <v>3428</v>
      </c>
      <c r="D1488" s="58" t="s">
        <v>2014</v>
      </c>
      <c r="E1488" s="58" t="s">
        <v>3246</v>
      </c>
      <c r="F1488" s="59" t="str">
        <f>IFERROR(VLOOKUP(VENTAS[[#This Row],[Código del producto Vendido]],STOCK[],5,FALSE),"-")</f>
        <v>Bolso tejido redondo de gran capacidad Beis</v>
      </c>
      <c r="G1488" s="59">
        <v>1</v>
      </c>
      <c r="H1488" s="60">
        <v>25</v>
      </c>
      <c r="I1488" s="60">
        <f>VENTAS[[#This Row],[Cantidad]]*VENTAS[[#This Row],[Precio Venta]]</f>
        <v>25</v>
      </c>
      <c r="J1488" s="60">
        <f>IF(VENTAS[[#This Row],[Nombre del Gestor]]&gt;1,  VENTAS[[#This Row],[Total]]*10%, 0)</f>
        <v>2.5</v>
      </c>
      <c r="K1488" s="60">
        <f>IFERROR(VLOOKUP(VENTAS[[#This Row],[Código del producto Vendido]],STOCK[],16,FALSE)*VENTAS[[#This Row],[Cantidad]] + VLOOKUP(VENTAS[[#This Row],[Código del producto Vendido]],STOCK[],19,FALSE)*VENTAS[[#This Row],[Cantidad]],VENTAS[[#This Row],[Total]])</f>
        <v>12.74</v>
      </c>
      <c r="L1488" s="60">
        <f>VENTAS[[#This Row],[Total]]-VENTAS[[#This Row],[Comisión 10%]]-VENTAS[[#This Row],[Costo SIN Comision]]</f>
        <v>9.76</v>
      </c>
      <c r="M1488" s="60"/>
    </row>
    <row r="1489" spans="1:13" ht="20" customHeight="1">
      <c r="A1489" s="57">
        <v>45565</v>
      </c>
      <c r="B1489" s="58"/>
      <c r="C1489" s="58" t="s">
        <v>3429</v>
      </c>
      <c r="D1489" s="58" t="s">
        <v>2014</v>
      </c>
      <c r="E1489" s="58" t="s">
        <v>3248</v>
      </c>
      <c r="F1489" s="59" t="str">
        <f>IFERROR(VLOOKUP(VENTAS[[#This Row],[Código del producto Vendido]],STOCK[],5,FALSE),"-")</f>
        <v>Bolso tejido redondo de gran capacidad Ojo Turco</v>
      </c>
      <c r="G1489" s="59">
        <v>1</v>
      </c>
      <c r="H1489" s="60">
        <v>25</v>
      </c>
      <c r="I1489" s="60">
        <f>VENTAS[[#This Row],[Cantidad]]*VENTAS[[#This Row],[Precio Venta]]</f>
        <v>25</v>
      </c>
      <c r="J1489" s="60">
        <f>IF(VENTAS[[#This Row],[Nombre del Gestor]]&gt;1,  VENTAS[[#This Row],[Total]]*10%, 0)</f>
        <v>2.5</v>
      </c>
      <c r="K1489" s="60">
        <f>IFERROR(VLOOKUP(VENTAS[[#This Row],[Código del producto Vendido]],STOCK[],16,FALSE)*VENTAS[[#This Row],[Cantidad]] + VLOOKUP(VENTAS[[#This Row],[Código del producto Vendido]],STOCK[],19,FALSE)*VENTAS[[#This Row],[Cantidad]],VENTAS[[#This Row],[Total]])</f>
        <v>13.030000000000001</v>
      </c>
      <c r="L1489" s="60">
        <f>VENTAS[[#This Row],[Total]]-VENTAS[[#This Row],[Comisión 10%]]-VENTAS[[#This Row],[Costo SIN Comision]]</f>
        <v>9.4699999999999989</v>
      </c>
      <c r="M1489" s="60"/>
    </row>
    <row r="1490" spans="1:13" ht="20" customHeight="1">
      <c r="A1490" s="57">
        <v>45564</v>
      </c>
      <c r="B1490" s="58"/>
      <c r="C1490" s="58" t="s">
        <v>3430</v>
      </c>
      <c r="D1490" s="58" t="s">
        <v>2014</v>
      </c>
      <c r="E1490" s="58" t="s">
        <v>3244</v>
      </c>
      <c r="F1490" s="59" t="str">
        <f>IFERROR(VLOOKUP(VENTAS[[#This Row],[Código del producto Vendido]],STOCK[],5,FALSE),"-")</f>
        <v>Bolso de diario ligero y casual de gran capacidad elegante de cocodrilo</v>
      </c>
      <c r="G1490" s="59">
        <v>1</v>
      </c>
      <c r="H1490" s="60">
        <v>25</v>
      </c>
      <c r="I1490" s="60">
        <f>VENTAS[[#This Row],[Cantidad]]*VENTAS[[#This Row],[Precio Venta]]</f>
        <v>25</v>
      </c>
      <c r="J1490" s="60">
        <f>IF(VENTAS[[#This Row],[Nombre del Gestor]]&gt;1,  VENTAS[[#This Row],[Total]]*10%, 0)</f>
        <v>2.5</v>
      </c>
      <c r="K1490" s="60">
        <f>IFERROR(VLOOKUP(VENTAS[[#This Row],[Código del producto Vendido]],STOCK[],16,FALSE)*VENTAS[[#This Row],[Cantidad]] + VLOOKUP(VENTAS[[#This Row],[Código del producto Vendido]],STOCK[],19,FALSE)*VENTAS[[#This Row],[Cantidad]],VENTAS[[#This Row],[Total]])</f>
        <v>10.14</v>
      </c>
      <c r="L1490" s="60">
        <f>VENTAS[[#This Row],[Total]]-VENTAS[[#This Row],[Comisión 10%]]-VENTAS[[#This Row],[Costo SIN Comision]]</f>
        <v>12.36</v>
      </c>
      <c r="M1490" s="60"/>
    </row>
    <row r="1491" spans="1:13" ht="20" customHeight="1">
      <c r="A1491" s="57">
        <v>45564</v>
      </c>
      <c r="B1491" s="58"/>
      <c r="C1491" s="58" t="s">
        <v>3431</v>
      </c>
      <c r="D1491" s="58" t="s">
        <v>2014</v>
      </c>
      <c r="E1491" s="58" t="s">
        <v>3242</v>
      </c>
      <c r="F1491" s="59" t="str">
        <f>IFERROR(VLOOKUP(VENTAS[[#This Row],[Código del producto Vendido]],STOCK[],5,FALSE),"-")</f>
        <v>Bolso de ratán de Moda para vacaciones tamaño mediano con diseño de listas negras</v>
      </c>
      <c r="G1491" s="59">
        <v>1</v>
      </c>
      <c r="H1491" s="60">
        <v>22</v>
      </c>
      <c r="I1491" s="60">
        <f>VENTAS[[#This Row],[Cantidad]]*VENTAS[[#This Row],[Precio Venta]]</f>
        <v>22</v>
      </c>
      <c r="J1491" s="60">
        <f>IF(VENTAS[[#This Row],[Nombre del Gestor]]&gt;1,  VENTAS[[#This Row],[Total]]*10%, 0)</f>
        <v>2.2000000000000002</v>
      </c>
      <c r="K1491" s="60">
        <f>IFERROR(VLOOKUP(VENTAS[[#This Row],[Código del producto Vendido]],STOCK[],16,FALSE)*VENTAS[[#This Row],[Cantidad]] + VLOOKUP(VENTAS[[#This Row],[Código del producto Vendido]],STOCK[],19,FALSE)*VENTAS[[#This Row],[Cantidad]],VENTAS[[#This Row],[Total]])</f>
        <v>12.17</v>
      </c>
      <c r="L1491" s="60">
        <f>VENTAS[[#This Row],[Total]]-VENTAS[[#This Row],[Comisión 10%]]-VENTAS[[#This Row],[Costo SIN Comision]]</f>
        <v>7.6300000000000008</v>
      </c>
      <c r="M1491" s="60"/>
    </row>
    <row r="1492" spans="1:13" ht="20" customHeight="1">
      <c r="A1492" s="57">
        <v>45563</v>
      </c>
      <c r="B1492" s="58"/>
      <c r="C1492" s="58" t="s">
        <v>3433</v>
      </c>
      <c r="D1492" s="58" t="s">
        <v>2014</v>
      </c>
      <c r="E1492" s="58" t="s">
        <v>3192</v>
      </c>
      <c r="F1492" s="59" t="str">
        <f>IFERROR(VLOOKUP(VENTAS[[#This Row],[Código del producto Vendido]],STOCK[],5,FALSE),"-")</f>
        <v>Sandalias espadriles de cuña de correas transparentes</v>
      </c>
      <c r="G1492" s="59">
        <v>1</v>
      </c>
      <c r="H1492" s="60">
        <v>40</v>
      </c>
      <c r="I1492" s="60">
        <f>VENTAS[[#This Row],[Cantidad]]*VENTAS[[#This Row],[Precio Venta]]</f>
        <v>40</v>
      </c>
      <c r="J1492" s="60">
        <f>IF(VENTAS[[#This Row],[Nombre del Gestor]]&gt;1,  VENTAS[[#This Row],[Total]]*10%, 0)</f>
        <v>4</v>
      </c>
      <c r="K1492" s="60">
        <f>IFERROR(VLOOKUP(VENTAS[[#This Row],[Código del producto Vendido]],STOCK[],16,FALSE)*VENTAS[[#This Row],[Cantidad]] + VLOOKUP(VENTAS[[#This Row],[Código del producto Vendido]],STOCK[],19,FALSE)*VENTAS[[#This Row],[Cantidad]],VENTAS[[#This Row],[Total]])</f>
        <v>13.01</v>
      </c>
      <c r="L1492" s="60">
        <f>VENTAS[[#This Row],[Total]]-VENTAS[[#This Row],[Comisión 10%]]-VENTAS[[#This Row],[Costo SIN Comision]]</f>
        <v>22.990000000000002</v>
      </c>
      <c r="M1492" s="60"/>
    </row>
    <row r="1493" spans="1:13" ht="20" customHeight="1">
      <c r="A1493" s="57">
        <v>45565</v>
      </c>
      <c r="B1493" s="58"/>
      <c r="C1493" s="58" t="s">
        <v>3432</v>
      </c>
      <c r="D1493" s="58" t="s">
        <v>2014</v>
      </c>
      <c r="E1493" s="58" t="s">
        <v>3173</v>
      </c>
      <c r="F1493" s="59" t="str">
        <f>IFERROR(VLOOKUP(VENTAS[[#This Row],[Código del producto Vendido]],STOCK[],5,FALSE),"-")</f>
        <v>Sandalias naranjas espadriles de saco atadas con hebilla al tobillo</v>
      </c>
      <c r="G1493" s="59">
        <v>1</v>
      </c>
      <c r="H1493" s="60">
        <v>35</v>
      </c>
      <c r="I1493" s="60">
        <f>VENTAS[[#This Row],[Cantidad]]*VENTAS[[#This Row],[Precio Venta]]</f>
        <v>35</v>
      </c>
      <c r="J1493" s="60">
        <f>IF(VENTAS[[#This Row],[Nombre del Gestor]]&gt;1,  VENTAS[[#This Row],[Total]]*10%, 0)</f>
        <v>3.5</v>
      </c>
      <c r="K1493" s="60">
        <f>IFERROR(VLOOKUP(VENTAS[[#This Row],[Código del producto Vendido]],STOCK[],16,FALSE)*VENTAS[[#This Row],[Cantidad]] + VLOOKUP(VENTAS[[#This Row],[Código del producto Vendido]],STOCK[],19,FALSE)*VENTAS[[#This Row],[Cantidad]],VENTAS[[#This Row],[Total]])</f>
        <v>10.4</v>
      </c>
      <c r="L1493" s="60">
        <f>VENTAS[[#This Row],[Total]]-VENTAS[[#This Row],[Comisión 10%]]-VENTAS[[#This Row],[Costo SIN Comision]]</f>
        <v>21.1</v>
      </c>
      <c r="M1493" s="60"/>
    </row>
    <row r="1494" spans="1:13" ht="20" customHeight="1">
      <c r="A1494" s="57">
        <v>45560</v>
      </c>
      <c r="B1494" s="58"/>
      <c r="C1494" s="58" t="s">
        <v>3434</v>
      </c>
      <c r="D1494" s="58" t="s">
        <v>2014</v>
      </c>
      <c r="E1494" s="58" t="s">
        <v>3247</v>
      </c>
      <c r="F1494" s="59" t="str">
        <f>IFERROR(VLOOKUP(VENTAS[[#This Row],[Código del producto Vendido]],STOCK[],5,FALSE),"-")</f>
        <v>Bolso tejido redondo de gran capacidad Carmelita</v>
      </c>
      <c r="G1494" s="59">
        <v>1</v>
      </c>
      <c r="H1494" s="60">
        <v>25</v>
      </c>
      <c r="I1494" s="60">
        <f>VENTAS[[#This Row],[Cantidad]]*VENTAS[[#This Row],[Precio Venta]]</f>
        <v>25</v>
      </c>
      <c r="J1494" s="60">
        <f>IF(VENTAS[[#This Row],[Nombre del Gestor]]&gt;1,  VENTAS[[#This Row],[Total]]*10%, 0)</f>
        <v>2.5</v>
      </c>
      <c r="K1494" s="60">
        <f>IFERROR(VLOOKUP(VENTAS[[#This Row],[Código del producto Vendido]],STOCK[],16,FALSE)*VENTAS[[#This Row],[Cantidad]] + VLOOKUP(VENTAS[[#This Row],[Código del producto Vendido]],STOCK[],19,FALSE)*VENTAS[[#This Row],[Cantidad]],VENTAS[[#This Row],[Total]])</f>
        <v>13.31</v>
      </c>
      <c r="L1494" s="60">
        <f>VENTAS[[#This Row],[Total]]-VENTAS[[#This Row],[Comisión 10%]]-VENTAS[[#This Row],[Costo SIN Comision]]</f>
        <v>9.19</v>
      </c>
      <c r="M1494" s="60"/>
    </row>
    <row r="1495" spans="1:13" ht="20" customHeight="1">
      <c r="A1495" s="57">
        <v>45560</v>
      </c>
      <c r="B1495" s="58"/>
      <c r="C1495" s="58" t="s">
        <v>3435</v>
      </c>
      <c r="D1495" s="58" t="s">
        <v>2014</v>
      </c>
      <c r="E1495" s="58" t="s">
        <v>3266</v>
      </c>
      <c r="F1495" s="59" t="str">
        <f>IFERROR(VLOOKUP(VENTAS[[#This Row],[Código del producto Vendido]],STOCK[],5,FALSE),"-")</f>
        <v>Bolso cuadrado tejido de rafia Tamaño grande Color Carmelita</v>
      </c>
      <c r="G1495" s="59">
        <v>1</v>
      </c>
      <c r="H1495" s="60">
        <v>25</v>
      </c>
      <c r="I1495" s="60">
        <f>VENTAS[[#This Row],[Cantidad]]*VENTAS[[#This Row],[Precio Venta]]</f>
        <v>25</v>
      </c>
      <c r="J1495" s="60">
        <f>IF(VENTAS[[#This Row],[Nombre del Gestor]]&gt;1,  VENTAS[[#This Row],[Total]]*10%, 0)</f>
        <v>2.5</v>
      </c>
      <c r="K1495" s="60">
        <f>IFERROR(VLOOKUP(VENTAS[[#This Row],[Código del producto Vendido]],STOCK[],16,FALSE)*VENTAS[[#This Row],[Cantidad]] + VLOOKUP(VENTAS[[#This Row],[Código del producto Vendido]],STOCK[],19,FALSE)*VENTAS[[#This Row],[Cantidad]],VENTAS[[#This Row],[Total]])</f>
        <v>14.85</v>
      </c>
      <c r="L1495" s="60">
        <f>VENTAS[[#This Row],[Total]]-VENTAS[[#This Row],[Comisión 10%]]-VENTAS[[#This Row],[Costo SIN Comision]]</f>
        <v>7.65</v>
      </c>
      <c r="M1495" s="60"/>
    </row>
    <row r="1496" spans="1:13" ht="20" customHeight="1">
      <c r="A1496" s="57">
        <v>45560</v>
      </c>
      <c r="B1496" s="58"/>
      <c r="C1496" s="58" t="s">
        <v>3436</v>
      </c>
      <c r="D1496" s="58" t="s">
        <v>2014</v>
      </c>
      <c r="E1496" s="58" t="s">
        <v>3242</v>
      </c>
      <c r="F1496" s="59" t="str">
        <f>IFERROR(VLOOKUP(VENTAS[[#This Row],[Código del producto Vendido]],STOCK[],5,FALSE),"-")</f>
        <v>Bolso de ratán de Moda para vacaciones tamaño mediano con diseño de listas negras</v>
      </c>
      <c r="G1496" s="59">
        <v>1</v>
      </c>
      <c r="H1496" s="60">
        <v>22</v>
      </c>
      <c r="I1496" s="60">
        <f>VENTAS[[#This Row],[Cantidad]]*VENTAS[[#This Row],[Precio Venta]]</f>
        <v>22</v>
      </c>
      <c r="J1496" s="60">
        <f>IF(VENTAS[[#This Row],[Nombre del Gestor]]&gt;1,  VENTAS[[#This Row],[Total]]*10%, 0)</f>
        <v>2.2000000000000002</v>
      </c>
      <c r="K1496" s="60">
        <f>IFERROR(VLOOKUP(VENTAS[[#This Row],[Código del producto Vendido]],STOCK[],16,FALSE)*VENTAS[[#This Row],[Cantidad]] + VLOOKUP(VENTAS[[#This Row],[Código del producto Vendido]],STOCK[],19,FALSE)*VENTAS[[#This Row],[Cantidad]],VENTAS[[#This Row],[Total]])</f>
        <v>12.17</v>
      </c>
      <c r="L1496" s="60">
        <f>VENTAS[[#This Row],[Total]]-VENTAS[[#This Row],[Comisión 10%]]-VENTAS[[#This Row],[Costo SIN Comision]]</f>
        <v>7.6300000000000008</v>
      </c>
      <c r="M1496" s="60"/>
    </row>
    <row r="1497" spans="1:13" ht="20" customHeight="1">
      <c r="A1497" s="57">
        <v>45558</v>
      </c>
      <c r="B1497" s="58"/>
      <c r="C1497" s="58" t="s">
        <v>3437</v>
      </c>
      <c r="D1497" s="58" t="s">
        <v>2014</v>
      </c>
      <c r="E1497" s="58" t="s">
        <v>3438</v>
      </c>
      <c r="F1497" s="59" t="str">
        <f>IFERROR(VLOOKUP(VENTAS[[#This Row],[Código del producto Vendido]],STOCK[],5,FALSE),"-")</f>
        <v>falda negra con abertura H&amp;M</v>
      </c>
      <c r="G1497" s="59">
        <v>1</v>
      </c>
      <c r="H1497" s="60">
        <v>25</v>
      </c>
      <c r="I1497" s="60">
        <f>VENTAS[[#This Row],[Cantidad]]*VENTAS[[#This Row],[Precio Venta]]</f>
        <v>25</v>
      </c>
      <c r="J1497" s="60">
        <f>IF(VENTAS[[#This Row],[Nombre del Gestor]]&gt;1,  VENTAS[[#This Row],[Total]]*10%, 0)</f>
        <v>2.5</v>
      </c>
      <c r="K1497" s="60">
        <f>IFERROR(VLOOKUP(VENTAS[[#This Row],[Código del producto Vendido]],STOCK[],16,FALSE)*VENTAS[[#This Row],[Cantidad]] + VLOOKUP(VENTAS[[#This Row],[Código del producto Vendido]],STOCK[],19,FALSE)*VENTAS[[#This Row],[Cantidad]],VENTAS[[#This Row],[Total]])</f>
        <v>14</v>
      </c>
      <c r="L1497" s="60">
        <f>VENTAS[[#This Row],[Total]]-VENTAS[[#This Row],[Comisión 10%]]-VENTAS[[#This Row],[Costo SIN Comision]]</f>
        <v>8.5</v>
      </c>
      <c r="M1497" s="60"/>
    </row>
    <row r="1498" spans="1:13" ht="20" customHeight="1">
      <c r="A1498" s="57">
        <v>45536</v>
      </c>
      <c r="B1498" s="58"/>
      <c r="C1498" s="58" t="s">
        <v>3442</v>
      </c>
      <c r="D1498" s="58" t="s">
        <v>2014</v>
      </c>
      <c r="E1498" s="58" t="s">
        <v>3441</v>
      </c>
      <c r="F1498" s="59" t="str">
        <f>IFERROR(VLOOKUP(VENTAS[[#This Row],[Código del producto Vendido]],STOCK[],5,FALSE),"-")</f>
        <v>Sandalias prácticas Chunky Negras</v>
      </c>
      <c r="G1498" s="59">
        <v>1</v>
      </c>
      <c r="H1498" s="60">
        <v>35</v>
      </c>
      <c r="I1498" s="60">
        <f>VENTAS[[#This Row],[Cantidad]]*VENTAS[[#This Row],[Precio Venta]]</f>
        <v>35</v>
      </c>
      <c r="J1498" s="60">
        <f>IF(VENTAS[[#This Row],[Nombre del Gestor]]&gt;1,  VENTAS[[#This Row],[Total]]*10%, 0)</f>
        <v>3.5</v>
      </c>
      <c r="K1498" s="60">
        <f>IFERROR(VLOOKUP(VENTAS[[#This Row],[Código del producto Vendido]],STOCK[],16,FALSE)*VENTAS[[#This Row],[Cantidad]] + VLOOKUP(VENTAS[[#This Row],[Código del producto Vendido]],STOCK[],19,FALSE)*VENTAS[[#This Row],[Cantidad]],VENTAS[[#This Row],[Total]])</f>
        <v>21.97</v>
      </c>
      <c r="L1498" s="60">
        <f>VENTAS[[#This Row],[Total]]-VENTAS[[#This Row],[Comisión 10%]]-VENTAS[[#This Row],[Costo SIN Comision]]</f>
        <v>9.5300000000000011</v>
      </c>
      <c r="M1498" s="60"/>
    </row>
    <row r="1499" spans="1:13" ht="20" customHeight="1">
      <c r="A1499" s="57">
        <v>45565</v>
      </c>
      <c r="B1499" s="58"/>
      <c r="C1499" s="58" t="s">
        <v>2892</v>
      </c>
      <c r="D1499" s="58" t="s">
        <v>2488</v>
      </c>
      <c r="E1499" s="58" t="s">
        <v>3244</v>
      </c>
      <c r="F1499" s="59" t="str">
        <f>IFERROR(VLOOKUP(VENTAS[[#This Row],[Código del producto Vendido]],STOCK[],5,FALSE),"-")</f>
        <v>Bolso de diario ligero y casual de gran capacidad elegante de cocodrilo</v>
      </c>
      <c r="G1499" s="59">
        <v>1</v>
      </c>
      <c r="H1499" s="60">
        <v>25</v>
      </c>
      <c r="I1499" s="60">
        <f>VENTAS[[#This Row],[Cantidad]]*VENTAS[[#This Row],[Precio Venta]]</f>
        <v>25</v>
      </c>
      <c r="J1499" s="60">
        <f>IF(VENTAS[[#This Row],[Nombre del Gestor]]&gt;1,  VENTAS[[#This Row],[Total]]*10%, 0)</f>
        <v>2.5</v>
      </c>
      <c r="K1499" s="60">
        <f>IFERROR(VLOOKUP(VENTAS[[#This Row],[Código del producto Vendido]],STOCK[],16,FALSE)*VENTAS[[#This Row],[Cantidad]] + VLOOKUP(VENTAS[[#This Row],[Código del producto Vendido]],STOCK[],19,FALSE)*VENTAS[[#This Row],[Cantidad]],VENTAS[[#This Row],[Total]])</f>
        <v>10.14</v>
      </c>
      <c r="L1499" s="60">
        <f>VENTAS[[#This Row],[Total]]-VENTAS[[#This Row],[Comisión 10%]]-VENTAS[[#This Row],[Costo SIN Comision]]</f>
        <v>12.36</v>
      </c>
      <c r="M1499" s="60"/>
    </row>
    <row r="1500" spans="1:13" ht="20" customHeight="1">
      <c r="A1500" s="57">
        <v>45565</v>
      </c>
      <c r="B1500" s="58"/>
      <c r="C1500" s="58" t="s">
        <v>1201</v>
      </c>
      <c r="D1500" s="58"/>
      <c r="E1500" s="58" t="s">
        <v>3441</v>
      </c>
      <c r="F1500" s="59" t="str">
        <f>IFERROR(VLOOKUP(VENTAS[[#This Row],[Código del producto Vendido]],STOCK[],5,FALSE),"-")</f>
        <v>Sandalias prácticas Chunky Negras</v>
      </c>
      <c r="G1500" s="59">
        <v>2</v>
      </c>
      <c r="H1500" s="60">
        <v>35</v>
      </c>
      <c r="I1500" s="60">
        <f>VENTAS[[#This Row],[Cantidad]]*VENTAS[[#This Row],[Precio Venta]]</f>
        <v>70</v>
      </c>
      <c r="J1500" s="60">
        <f>IF(VENTAS[[#This Row],[Nombre del Gestor]]&gt;1,  VENTAS[[#This Row],[Total]]*10%, 0)</f>
        <v>0</v>
      </c>
      <c r="K1500" s="60">
        <f>IFERROR(VLOOKUP(VENTAS[[#This Row],[Código del producto Vendido]],STOCK[],16,FALSE)*VENTAS[[#This Row],[Cantidad]] + VLOOKUP(VENTAS[[#This Row],[Código del producto Vendido]],STOCK[],19,FALSE)*VENTAS[[#This Row],[Cantidad]],VENTAS[[#This Row],[Total]])</f>
        <v>43.94</v>
      </c>
      <c r="L1500" s="60">
        <f>VENTAS[[#This Row],[Total]]-VENTAS[[#This Row],[Comisión 10%]]-VENTAS[[#This Row],[Costo SIN Comision]]</f>
        <v>26.060000000000002</v>
      </c>
      <c r="M1500" s="60"/>
    </row>
    <row r="1501" spans="1:13" ht="20" customHeight="1">
      <c r="A1501" s="57">
        <v>45564</v>
      </c>
      <c r="B1501" s="58"/>
      <c r="C1501" s="58" t="s">
        <v>2927</v>
      </c>
      <c r="D1501" s="58" t="s">
        <v>226</v>
      </c>
      <c r="E1501" s="58" t="s">
        <v>2654</v>
      </c>
      <c r="F1501" s="59" t="str">
        <f>IFERROR(VLOOKUP(VENTAS[[#This Row],[Código del producto Vendido]],STOCK[],5,FALSE),"-")</f>
        <v>Camisa elegante con lazo grande</v>
      </c>
      <c r="G1501" s="59">
        <v>1</v>
      </c>
      <c r="H1501" s="60">
        <v>20</v>
      </c>
      <c r="I1501" s="60">
        <f>VENTAS[[#This Row],[Cantidad]]*VENTAS[[#This Row],[Precio Venta]]</f>
        <v>20</v>
      </c>
      <c r="J1501" s="60">
        <f>IF(VENTAS[[#This Row],[Nombre del Gestor]]&gt;1,  VENTAS[[#This Row],[Total]]*10%, 0)</f>
        <v>2</v>
      </c>
      <c r="K1501" s="60">
        <f>IFERROR(VLOOKUP(VENTAS[[#This Row],[Código del producto Vendido]],STOCK[],16,FALSE)*VENTAS[[#This Row],[Cantidad]] + VLOOKUP(VENTAS[[#This Row],[Código del producto Vendido]],STOCK[],19,FALSE)*VENTAS[[#This Row],[Cantidad]],VENTAS[[#This Row],[Total]])</f>
        <v>10.92</v>
      </c>
      <c r="L1501" s="60">
        <f>VENTAS[[#This Row],[Total]]-VENTAS[[#This Row],[Comisión 10%]]-VENTAS[[#This Row],[Costo SIN Comision]]</f>
        <v>7.08</v>
      </c>
      <c r="M1501" s="60"/>
    </row>
    <row r="1502" spans="1:13" ht="20" customHeight="1">
      <c r="A1502" s="57">
        <v>45565</v>
      </c>
      <c r="B1502" s="58"/>
      <c r="C1502" s="58" t="s">
        <v>3443</v>
      </c>
      <c r="D1502" s="58" t="s">
        <v>2488</v>
      </c>
      <c r="E1502" s="58" t="s">
        <v>3383</v>
      </c>
      <c r="F1502" s="59" t="str">
        <f>IFERROR(VLOOKUP(VENTAS[[#This Row],[Código del producto Vendido]],STOCK[],5,FALSE),"-")</f>
        <v>Pantalón alto de pierna ancha color caramelo</v>
      </c>
      <c r="G1502" s="59">
        <v>1</v>
      </c>
      <c r="H1502" s="60">
        <v>30</v>
      </c>
      <c r="I1502" s="60">
        <f>VENTAS[[#This Row],[Cantidad]]*VENTAS[[#This Row],[Precio Venta]]</f>
        <v>30</v>
      </c>
      <c r="J1502" s="60">
        <f>IF(VENTAS[[#This Row],[Nombre del Gestor]]&gt;1,  VENTAS[[#This Row],[Total]]*10%, 0)</f>
        <v>3</v>
      </c>
      <c r="K1502" s="60">
        <f>IFERROR(VLOOKUP(VENTAS[[#This Row],[Código del producto Vendido]],STOCK[],16,FALSE)*VENTAS[[#This Row],[Cantidad]] + VLOOKUP(VENTAS[[#This Row],[Código del producto Vendido]],STOCK[],19,FALSE)*VENTAS[[#This Row],[Cantidad]],VENTAS[[#This Row],[Total]])</f>
        <v>12.63</v>
      </c>
      <c r="L1502" s="60">
        <f>VENTAS[[#This Row],[Total]]-VENTAS[[#This Row],[Comisión 10%]]-VENTAS[[#This Row],[Costo SIN Comision]]</f>
        <v>14.37</v>
      </c>
      <c r="M1502" s="60"/>
    </row>
    <row r="1503" spans="1:13" ht="20" customHeight="1">
      <c r="A1503" s="57">
        <v>45565</v>
      </c>
      <c r="B1503" s="58"/>
      <c r="C1503" s="58" t="s">
        <v>3444</v>
      </c>
      <c r="D1503" s="58" t="s">
        <v>2488</v>
      </c>
      <c r="E1503" s="58" t="s">
        <v>3241</v>
      </c>
      <c r="F1503" s="59" t="str">
        <f>IFERROR(VLOOKUP(VENTAS[[#This Row],[Código del producto Vendido]],STOCK[],5,FALSE),"-")</f>
        <v>Bolso elegante de estilo sillín</v>
      </c>
      <c r="G1503" s="59">
        <v>1</v>
      </c>
      <c r="H1503" s="60">
        <v>22</v>
      </c>
      <c r="I1503" s="60">
        <f>VENTAS[[#This Row],[Cantidad]]*VENTAS[[#This Row],[Precio Venta]]</f>
        <v>22</v>
      </c>
      <c r="J1503" s="60">
        <f>IF(VENTAS[[#This Row],[Nombre del Gestor]]&gt;1,  VENTAS[[#This Row],[Total]]*10%, 0)</f>
        <v>2.2000000000000002</v>
      </c>
      <c r="K1503" s="60">
        <f>IFERROR(VLOOKUP(VENTAS[[#This Row],[Código del producto Vendido]],STOCK[],16,FALSE)*VENTAS[[#This Row],[Cantidad]] + VLOOKUP(VENTAS[[#This Row],[Código del producto Vendido]],STOCK[],19,FALSE)*VENTAS[[#This Row],[Cantidad]],VENTAS[[#This Row],[Total]])</f>
        <v>10.280000000000001</v>
      </c>
      <c r="L1503" s="60">
        <f>VENTAS[[#This Row],[Total]]-VENTAS[[#This Row],[Comisión 10%]]-VENTAS[[#This Row],[Costo SIN Comision]]</f>
        <v>9.52</v>
      </c>
      <c r="M1503" s="60"/>
    </row>
    <row r="1504" spans="1:13" ht="20" customHeight="1">
      <c r="A1504" s="57">
        <v>45565</v>
      </c>
      <c r="B1504" s="58"/>
      <c r="C1504" s="58" t="s">
        <v>3445</v>
      </c>
      <c r="D1504" s="58" t="s">
        <v>2488</v>
      </c>
      <c r="E1504" s="58" t="s">
        <v>964</v>
      </c>
      <c r="F1504" s="59" t="str">
        <f>IFERROR(VLOOKUP(VENTAS[[#This Row],[Código del producto Vendido]],STOCK[],5,FALSE),"-")</f>
        <v>Top cami carrera</v>
      </c>
      <c r="G1504" s="59">
        <v>1</v>
      </c>
      <c r="H1504" s="60">
        <v>7</v>
      </c>
      <c r="I1504" s="60">
        <f>VENTAS[[#This Row],[Cantidad]]*VENTAS[[#This Row],[Precio Venta]]</f>
        <v>7</v>
      </c>
      <c r="J1504" s="60">
        <f>IF(VENTAS[[#This Row],[Nombre del Gestor]]&gt;1,  VENTAS[[#This Row],[Total]]*10%, 0)</f>
        <v>0.70000000000000007</v>
      </c>
      <c r="K1504" s="60">
        <f>IFERROR(VLOOKUP(VENTAS[[#This Row],[Código del producto Vendido]],STOCK[],16,FALSE)*VENTAS[[#This Row],[Cantidad]] + VLOOKUP(VENTAS[[#This Row],[Código del producto Vendido]],STOCK[],19,FALSE)*VENTAS[[#This Row],[Cantidad]],VENTAS[[#This Row],[Total]])</f>
        <v>4.992647058823529</v>
      </c>
      <c r="L1504" s="60">
        <f>VENTAS[[#This Row],[Total]]-VENTAS[[#This Row],[Comisión 10%]]-VENTAS[[#This Row],[Costo SIN Comision]]</f>
        <v>1.3073529411764708</v>
      </c>
      <c r="M1504" s="60"/>
    </row>
    <row r="1505" spans="1:13" ht="20" customHeight="1">
      <c r="A1505" s="57">
        <v>45565</v>
      </c>
      <c r="B1505" s="58"/>
      <c r="C1505" s="58" t="s">
        <v>3445</v>
      </c>
      <c r="D1505" s="58" t="s">
        <v>2488</v>
      </c>
      <c r="E1505" s="58" t="s">
        <v>3365</v>
      </c>
      <c r="F1505" s="59" t="str">
        <f>IFERROR(VLOOKUP(VENTAS[[#This Row],[Código del producto Vendido]],STOCK[],5,FALSE),"-")</f>
        <v>Camiseta de moda con estampado de cereza</v>
      </c>
      <c r="G1505" s="59">
        <v>1</v>
      </c>
      <c r="H1505" s="60">
        <v>15</v>
      </c>
      <c r="I1505" s="60">
        <f>VENTAS[[#This Row],[Cantidad]]*VENTAS[[#This Row],[Precio Venta]]</f>
        <v>15</v>
      </c>
      <c r="J1505" s="60">
        <f>IF(VENTAS[[#This Row],[Nombre del Gestor]]&gt;1,  VENTAS[[#This Row],[Total]]*10%, 0)</f>
        <v>1.5</v>
      </c>
      <c r="K1505" s="60">
        <f>IFERROR(VLOOKUP(VENTAS[[#This Row],[Código del producto Vendido]],STOCK[],16,FALSE)*VENTAS[[#This Row],[Cantidad]] + VLOOKUP(VENTAS[[#This Row],[Código del producto Vendido]],STOCK[],19,FALSE)*VENTAS[[#This Row],[Cantidad]],VENTAS[[#This Row],[Total]])</f>
        <v>5.92</v>
      </c>
      <c r="L1505" s="60">
        <f>VENTAS[[#This Row],[Total]]-VENTAS[[#This Row],[Comisión 10%]]-VENTAS[[#This Row],[Costo SIN Comision]]</f>
        <v>7.58</v>
      </c>
      <c r="M1505" s="60"/>
    </row>
    <row r="1506" spans="1:13" ht="20" customHeight="1">
      <c r="A1506" s="57">
        <v>45564</v>
      </c>
      <c r="B1506" s="58"/>
      <c r="C1506" s="58" t="s">
        <v>1491</v>
      </c>
      <c r="D1506" s="58" t="s">
        <v>2488</v>
      </c>
      <c r="E1506" s="58" t="s">
        <v>3079</v>
      </c>
      <c r="F1506" s="59" t="str">
        <f>IFERROR(VLOOKUP(VENTAS[[#This Row],[Código del producto Vendido]],STOCK[],5,FALSE),"-")</f>
        <v>Vestido Privé Unicolor Sin Mangas ajustado con pliegues color negro</v>
      </c>
      <c r="G1506" s="59">
        <v>1</v>
      </c>
      <c r="H1506" s="60">
        <v>20</v>
      </c>
      <c r="I1506" s="60">
        <f>VENTAS[[#This Row],[Cantidad]]*VENTAS[[#This Row],[Precio Venta]]</f>
        <v>20</v>
      </c>
      <c r="J1506" s="60">
        <f>IF(VENTAS[[#This Row],[Nombre del Gestor]]&gt;1,  VENTAS[[#This Row],[Total]]*10%, 0)</f>
        <v>2</v>
      </c>
      <c r="K1506" s="60">
        <f>IFERROR(VLOOKUP(VENTAS[[#This Row],[Código del producto Vendido]],STOCK[],16,FALSE)*VENTAS[[#This Row],[Cantidad]] + VLOOKUP(VENTAS[[#This Row],[Código del producto Vendido]],STOCK[],19,FALSE)*VENTAS[[#This Row],[Cantidad]],VENTAS[[#This Row],[Total]])</f>
        <v>6.12</v>
      </c>
      <c r="L1506" s="60">
        <f>VENTAS[[#This Row],[Total]]-VENTAS[[#This Row],[Comisión 10%]]-VENTAS[[#This Row],[Costo SIN Comision]]</f>
        <v>11.879999999999999</v>
      </c>
      <c r="M1506" s="60"/>
    </row>
    <row r="1507" spans="1:13" ht="20" customHeight="1">
      <c r="A1507" s="57">
        <v>45564</v>
      </c>
      <c r="B1507" s="58"/>
      <c r="C1507" s="58" t="s">
        <v>2831</v>
      </c>
      <c r="D1507" s="58" t="s">
        <v>2488</v>
      </c>
      <c r="E1507" s="58" t="s">
        <v>3250</v>
      </c>
      <c r="F1507" s="59" t="str">
        <f>IFERROR(VLOOKUP(VENTAS[[#This Row],[Código del producto Vendido]],STOCK[],5,FALSE),"-")</f>
        <v>Vestido elegante de crochet de de cuello profundo y espalda cruzada</v>
      </c>
      <c r="G1507" s="59">
        <v>1</v>
      </c>
      <c r="H1507" s="60">
        <v>30</v>
      </c>
      <c r="I1507" s="60">
        <f>VENTAS[[#This Row],[Cantidad]]*VENTAS[[#This Row],[Precio Venta]]</f>
        <v>30</v>
      </c>
      <c r="J1507" s="60">
        <f>IF(VENTAS[[#This Row],[Nombre del Gestor]]&gt;1,  VENTAS[[#This Row],[Total]]*10%, 0)</f>
        <v>3</v>
      </c>
      <c r="K1507" s="60">
        <f>IFERROR(VLOOKUP(VENTAS[[#This Row],[Código del producto Vendido]],STOCK[],16,FALSE)*VENTAS[[#This Row],[Cantidad]] + VLOOKUP(VENTAS[[#This Row],[Código del producto Vendido]],STOCK[],19,FALSE)*VENTAS[[#This Row],[Cantidad]],VENTAS[[#This Row],[Total]])</f>
        <v>13.5</v>
      </c>
      <c r="L1507" s="60">
        <f>VENTAS[[#This Row],[Total]]-VENTAS[[#This Row],[Comisión 10%]]-VENTAS[[#This Row],[Costo SIN Comision]]</f>
        <v>13.5</v>
      </c>
      <c r="M1507" s="60"/>
    </row>
    <row r="1508" spans="1:13" ht="20" customHeight="1">
      <c r="A1508" s="57">
        <v>45564</v>
      </c>
      <c r="B1508" s="58"/>
      <c r="C1508" s="58" t="s">
        <v>3446</v>
      </c>
      <c r="D1508" s="58" t="s">
        <v>2488</v>
      </c>
      <c r="E1508" s="58" t="s">
        <v>3251</v>
      </c>
      <c r="F1508" s="59" t="str">
        <f>IFERROR(VLOOKUP(VENTAS[[#This Row],[Código del producto Vendido]],STOCK[],5,FALSE),"-")</f>
        <v>Vestido elegante de crochet de de cuello profundo y espalda cruzada</v>
      </c>
      <c r="G1508" s="59">
        <v>1</v>
      </c>
      <c r="H1508" s="60">
        <v>30</v>
      </c>
      <c r="I1508" s="60">
        <f>VENTAS[[#This Row],[Cantidad]]*VENTAS[[#This Row],[Precio Venta]]</f>
        <v>30</v>
      </c>
      <c r="J1508" s="60">
        <f>IF(VENTAS[[#This Row],[Nombre del Gestor]]&gt;1,  VENTAS[[#This Row],[Total]]*10%, 0)</f>
        <v>3</v>
      </c>
      <c r="K1508" s="60">
        <f>IFERROR(VLOOKUP(VENTAS[[#This Row],[Código del producto Vendido]],STOCK[],16,FALSE)*VENTAS[[#This Row],[Cantidad]] + VLOOKUP(VENTAS[[#This Row],[Código del producto Vendido]],STOCK[],19,FALSE)*VENTAS[[#This Row],[Cantidad]],VENTAS[[#This Row],[Total]])</f>
        <v>13.5</v>
      </c>
      <c r="L1508" s="60">
        <f>VENTAS[[#This Row],[Total]]-VENTAS[[#This Row],[Comisión 10%]]-VENTAS[[#This Row],[Costo SIN Comision]]</f>
        <v>13.5</v>
      </c>
      <c r="M1508" s="60"/>
    </row>
    <row r="1509" spans="1:13" ht="20" customHeight="1">
      <c r="A1509" s="57">
        <v>45563</v>
      </c>
      <c r="B1509" s="58"/>
      <c r="C1509" s="58" t="s">
        <v>3447</v>
      </c>
      <c r="D1509" s="58" t="s">
        <v>2488</v>
      </c>
      <c r="E1509" s="58" t="s">
        <v>3332</v>
      </c>
      <c r="F1509" s="59" t="str">
        <f>IFERROR(VLOOKUP(VENTAS[[#This Row],[Código del producto Vendido]],STOCK[],5,FALSE),"-")</f>
        <v>Vestido camisola de ajustado romántico sexy</v>
      </c>
      <c r="G1509" s="59">
        <v>1</v>
      </c>
      <c r="H1509" s="60">
        <v>30</v>
      </c>
      <c r="I1509" s="60">
        <f>VENTAS[[#This Row],[Cantidad]]*VENTAS[[#This Row],[Precio Venta]]</f>
        <v>30</v>
      </c>
      <c r="J1509" s="60">
        <f>IF(VENTAS[[#This Row],[Nombre del Gestor]]&gt;1,  VENTAS[[#This Row],[Total]]*10%, 0)</f>
        <v>3</v>
      </c>
      <c r="K1509" s="60">
        <f>IFERROR(VLOOKUP(VENTAS[[#This Row],[Código del producto Vendido]],STOCK[],16,FALSE)*VENTAS[[#This Row],[Cantidad]] + VLOOKUP(VENTAS[[#This Row],[Código del producto Vendido]],STOCK[],19,FALSE)*VENTAS[[#This Row],[Cantidad]],VENTAS[[#This Row],[Total]])</f>
        <v>13.3</v>
      </c>
      <c r="L1509" s="60">
        <f>VENTAS[[#This Row],[Total]]-VENTAS[[#This Row],[Comisión 10%]]-VENTAS[[#This Row],[Costo SIN Comision]]</f>
        <v>13.7</v>
      </c>
      <c r="M1509" s="60"/>
    </row>
    <row r="1510" spans="1:13" ht="20" customHeight="1">
      <c r="A1510" s="57">
        <v>45563</v>
      </c>
      <c r="B1510" s="58"/>
      <c r="C1510" s="58" t="s">
        <v>3431</v>
      </c>
      <c r="D1510" s="58" t="s">
        <v>2488</v>
      </c>
      <c r="E1510" s="58" t="s">
        <v>3340</v>
      </c>
      <c r="F1510" s="59" t="str">
        <f>IFERROR(VLOOKUP(VENTAS[[#This Row],[Código del producto Vendido]],STOCK[],5,FALSE),"-")</f>
        <v>Vestido camisola negro con abertura</v>
      </c>
      <c r="G1510" s="59">
        <v>1</v>
      </c>
      <c r="H1510" s="60">
        <v>20</v>
      </c>
      <c r="I1510" s="60">
        <f>VENTAS[[#This Row],[Cantidad]]*VENTAS[[#This Row],[Precio Venta]]</f>
        <v>20</v>
      </c>
      <c r="J1510" s="60">
        <f>IF(VENTAS[[#This Row],[Nombre del Gestor]]&gt;1,  VENTAS[[#This Row],[Total]]*10%, 0)</f>
        <v>2</v>
      </c>
      <c r="K1510" s="60">
        <f>IFERROR(VLOOKUP(VENTAS[[#This Row],[Código del producto Vendido]],STOCK[],16,FALSE)*VENTAS[[#This Row],[Cantidad]] + VLOOKUP(VENTAS[[#This Row],[Código del producto Vendido]],STOCK[],19,FALSE)*VENTAS[[#This Row],[Cantidad]],VENTAS[[#This Row],[Total]])</f>
        <v>7.6300000000000008</v>
      </c>
      <c r="L1510" s="60">
        <f>VENTAS[[#This Row],[Total]]-VENTAS[[#This Row],[Comisión 10%]]-VENTAS[[#This Row],[Costo SIN Comision]]</f>
        <v>10.37</v>
      </c>
      <c r="M1510" s="60"/>
    </row>
    <row r="1511" spans="1:13" ht="20" customHeight="1">
      <c r="A1511" s="57">
        <v>45563</v>
      </c>
      <c r="B1511" s="58"/>
      <c r="C1511" s="58" t="s">
        <v>3448</v>
      </c>
      <c r="D1511" s="58" t="s">
        <v>2488</v>
      </c>
      <c r="E1511" s="58" t="s">
        <v>3346</v>
      </c>
      <c r="F1511" s="59" t="str">
        <f>IFERROR(VLOOKUP(VENTAS[[#This Row],[Código del producto Vendido]],STOCK[],5,FALSE),"-")</f>
        <v>Vestido de un hombro con abertura trasera color azul celeste</v>
      </c>
      <c r="G1511" s="59">
        <v>1</v>
      </c>
      <c r="H1511" s="60">
        <v>25</v>
      </c>
      <c r="I1511" s="60">
        <f>VENTAS[[#This Row],[Cantidad]]*VENTAS[[#This Row],[Precio Venta]]</f>
        <v>25</v>
      </c>
      <c r="J1511" s="60">
        <f>IF(VENTAS[[#This Row],[Nombre del Gestor]]&gt;1,  VENTAS[[#This Row],[Total]]*10%, 0)</f>
        <v>2.5</v>
      </c>
      <c r="K1511" s="60">
        <f>IFERROR(VLOOKUP(VENTAS[[#This Row],[Código del producto Vendido]],STOCK[],16,FALSE)*VENTAS[[#This Row],[Cantidad]] + VLOOKUP(VENTAS[[#This Row],[Código del producto Vendido]],STOCK[],19,FALSE)*VENTAS[[#This Row],[Cantidad]],VENTAS[[#This Row],[Total]])</f>
        <v>12.32</v>
      </c>
      <c r="L1511" s="60">
        <f>VENTAS[[#This Row],[Total]]-VENTAS[[#This Row],[Comisión 10%]]-VENTAS[[#This Row],[Costo SIN Comision]]</f>
        <v>10.18</v>
      </c>
      <c r="M1511" s="60"/>
    </row>
    <row r="1512" spans="1:13" ht="20" customHeight="1">
      <c r="A1512" s="57">
        <v>45563</v>
      </c>
      <c r="B1512" s="58"/>
      <c r="C1512" s="58" t="s">
        <v>3449</v>
      </c>
      <c r="D1512" s="58" t="s">
        <v>2488</v>
      </c>
      <c r="E1512" s="58" t="s">
        <v>3260</v>
      </c>
      <c r="F1512" s="59" t="str">
        <f>IFERROR(VLOOKUP(VENTAS[[#This Row],[Código del producto Vendido]],STOCK[],5,FALSE),"-")</f>
        <v>Pantalones largros rayados de moda de gran comodidad</v>
      </c>
      <c r="G1512" s="59">
        <v>1</v>
      </c>
      <c r="H1512" s="60">
        <v>22</v>
      </c>
      <c r="I1512" s="60">
        <f>VENTAS[[#This Row],[Cantidad]]*VENTAS[[#This Row],[Precio Venta]]</f>
        <v>22</v>
      </c>
      <c r="J1512" s="60">
        <f>IF(VENTAS[[#This Row],[Nombre del Gestor]]&gt;1,  VENTAS[[#This Row],[Total]]*10%, 0)</f>
        <v>2.2000000000000002</v>
      </c>
      <c r="K1512" s="60">
        <f>IFERROR(VLOOKUP(VENTAS[[#This Row],[Código del producto Vendido]],STOCK[],16,FALSE)*VENTAS[[#This Row],[Cantidad]] + VLOOKUP(VENTAS[[#This Row],[Código del producto Vendido]],STOCK[],19,FALSE)*VENTAS[[#This Row],[Cantidad]],VENTAS[[#This Row],[Total]])</f>
        <v>10.52</v>
      </c>
      <c r="L1512" s="60">
        <f>VENTAS[[#This Row],[Total]]-VENTAS[[#This Row],[Comisión 10%]]-VENTAS[[#This Row],[Costo SIN Comision]]</f>
        <v>9.2800000000000011</v>
      </c>
      <c r="M1512" s="60"/>
    </row>
    <row r="1513" spans="1:13" ht="20" customHeight="1">
      <c r="A1513" s="57">
        <v>45562</v>
      </c>
      <c r="B1513" s="58"/>
      <c r="C1513" s="58" t="s">
        <v>3450</v>
      </c>
      <c r="D1513" s="58" t="s">
        <v>2488</v>
      </c>
      <c r="E1513" s="58" t="s">
        <v>3266</v>
      </c>
      <c r="F1513" s="59" t="str">
        <f>IFERROR(VLOOKUP(VENTAS[[#This Row],[Código del producto Vendido]],STOCK[],5,FALSE),"-")</f>
        <v>Bolso cuadrado tejido de rafia Tamaño grande Color Carmelita</v>
      </c>
      <c r="G1513" s="59">
        <v>1</v>
      </c>
      <c r="H1513" s="60">
        <v>25</v>
      </c>
      <c r="I1513" s="60">
        <f>VENTAS[[#This Row],[Cantidad]]*VENTAS[[#This Row],[Precio Venta]]</f>
        <v>25</v>
      </c>
      <c r="J1513" s="60">
        <f>IF(VENTAS[[#This Row],[Nombre del Gestor]]&gt;1,  VENTAS[[#This Row],[Total]]*10%, 0)</f>
        <v>2.5</v>
      </c>
      <c r="K1513" s="60">
        <f>IFERROR(VLOOKUP(VENTAS[[#This Row],[Código del producto Vendido]],STOCK[],16,FALSE)*VENTAS[[#This Row],[Cantidad]] + VLOOKUP(VENTAS[[#This Row],[Código del producto Vendido]],STOCK[],19,FALSE)*VENTAS[[#This Row],[Cantidad]],VENTAS[[#This Row],[Total]])</f>
        <v>14.85</v>
      </c>
      <c r="L1513" s="60">
        <f>VENTAS[[#This Row],[Total]]-VENTAS[[#This Row],[Comisión 10%]]-VENTAS[[#This Row],[Costo SIN Comision]]</f>
        <v>7.65</v>
      </c>
      <c r="M1513" s="60"/>
    </row>
    <row r="1514" spans="1:13" ht="20" customHeight="1">
      <c r="A1514" s="57">
        <v>45562</v>
      </c>
      <c r="B1514" s="58"/>
      <c r="C1514" s="58" t="s">
        <v>3451</v>
      </c>
      <c r="D1514" s="58" t="s">
        <v>2488</v>
      </c>
      <c r="E1514" s="58" t="s">
        <v>738</v>
      </c>
      <c r="F1514" s="59" t="str">
        <f>IFERROR(VLOOKUP(VENTAS[[#This Row],[Código del producto Vendido]],STOCK[],5,FALSE),"-")</f>
        <v>Top corsetero asimétrico</v>
      </c>
      <c r="G1514" s="59">
        <v>1</v>
      </c>
      <c r="H1514" s="60">
        <v>9</v>
      </c>
      <c r="I1514" s="60">
        <f>VENTAS[[#This Row],[Cantidad]]*VENTAS[[#This Row],[Precio Venta]]</f>
        <v>9</v>
      </c>
      <c r="J1514" s="60">
        <f>IF(VENTAS[[#This Row],[Nombre del Gestor]]&gt;1,  VENTAS[[#This Row],[Total]]*10%, 0)</f>
        <v>0.9</v>
      </c>
      <c r="K1514" s="60">
        <f>IFERROR(VLOOKUP(VENTAS[[#This Row],[Código del producto Vendido]],STOCK[],16,FALSE)*VENTAS[[#This Row],[Cantidad]] + VLOOKUP(VENTAS[[#This Row],[Código del producto Vendido]],STOCK[],19,FALSE)*VENTAS[[#This Row],[Cantidad]],VENTAS[[#This Row],[Total]])</f>
        <v>5.5683333333333334</v>
      </c>
      <c r="L1514" s="60">
        <f>VENTAS[[#This Row],[Total]]-VENTAS[[#This Row],[Comisión 10%]]-VENTAS[[#This Row],[Costo SIN Comision]]</f>
        <v>2.5316666666666663</v>
      </c>
      <c r="M1514" s="60"/>
    </row>
    <row r="1515" spans="1:13" ht="20" customHeight="1">
      <c r="A1515" s="57">
        <v>45561</v>
      </c>
      <c r="B1515" s="58"/>
      <c r="C1515" s="58" t="s">
        <v>3452</v>
      </c>
      <c r="D1515" s="58" t="s">
        <v>2488</v>
      </c>
      <c r="E1515" s="58" t="s">
        <v>1242</v>
      </c>
      <c r="F1515" s="59" t="str">
        <f>IFERROR(VLOOKUP(VENTAS[[#This Row],[Código del producto Vendido]],STOCK[],5,FALSE),"-")</f>
        <v>Camiseta acanalada de bajo asimétrico naranja</v>
      </c>
      <c r="G1515" s="59">
        <v>1</v>
      </c>
      <c r="H1515" s="60">
        <v>12</v>
      </c>
      <c r="I1515" s="60">
        <f>VENTAS[[#This Row],[Cantidad]]*VENTAS[[#This Row],[Precio Venta]]</f>
        <v>12</v>
      </c>
      <c r="J1515" s="60">
        <f>IF(VENTAS[[#This Row],[Nombre del Gestor]]&gt;1,  VENTAS[[#This Row],[Total]]*10%, 0)</f>
        <v>1.2000000000000002</v>
      </c>
      <c r="K1515" s="60">
        <f>IFERROR(VLOOKUP(VENTAS[[#This Row],[Código del producto Vendido]],STOCK[],16,FALSE)*VENTAS[[#This Row],[Cantidad]] + VLOOKUP(VENTAS[[#This Row],[Código del producto Vendido]],STOCK[],19,FALSE)*VENTAS[[#This Row],[Cantidad]],VENTAS[[#This Row],[Total]])</f>
        <v>9</v>
      </c>
      <c r="L1515" s="60">
        <f>VENTAS[[#This Row],[Total]]-VENTAS[[#This Row],[Comisión 10%]]-VENTAS[[#This Row],[Costo SIN Comision]]</f>
        <v>1.8000000000000007</v>
      </c>
      <c r="M1515" s="60"/>
    </row>
    <row r="1516" spans="1:13" ht="20" customHeight="1">
      <c r="A1516" s="57">
        <v>45560</v>
      </c>
      <c r="B1516" s="58"/>
      <c r="C1516" s="58" t="s">
        <v>3453</v>
      </c>
      <c r="D1516" s="58" t="s">
        <v>2488</v>
      </c>
      <c r="E1516" s="58" t="s">
        <v>1458</v>
      </c>
      <c r="F1516" s="59" t="str">
        <f>IFERROR(VLOOKUP(VENTAS[[#This Row],[Código del producto Vendido]],STOCK[],5,FALSE),"-")</f>
        <v>Jean Mom con bajo descosido</v>
      </c>
      <c r="G1516" s="59">
        <v>1</v>
      </c>
      <c r="H1516" s="60">
        <v>30</v>
      </c>
      <c r="I1516" s="60">
        <f>VENTAS[[#This Row],[Cantidad]]*VENTAS[[#This Row],[Precio Venta]]</f>
        <v>30</v>
      </c>
      <c r="J1516" s="60">
        <f>IF(VENTAS[[#This Row],[Nombre del Gestor]]&gt;1,  VENTAS[[#This Row],[Total]]*10%, 0)</f>
        <v>3</v>
      </c>
      <c r="K1516" s="60">
        <f>IFERROR(VLOOKUP(VENTAS[[#This Row],[Código del producto Vendido]],STOCK[],16,FALSE)*VENTAS[[#This Row],[Cantidad]] + VLOOKUP(VENTAS[[#This Row],[Código del producto Vendido]],STOCK[],19,FALSE)*VENTAS[[#This Row],[Cantidad]],VENTAS[[#This Row],[Total]])</f>
        <v>20.5</v>
      </c>
      <c r="L1516" s="60">
        <f>VENTAS[[#This Row],[Total]]-VENTAS[[#This Row],[Comisión 10%]]-VENTAS[[#This Row],[Costo SIN Comision]]</f>
        <v>6.5</v>
      </c>
      <c r="M1516" s="60"/>
    </row>
    <row r="1517" spans="1:13" ht="20" customHeight="1">
      <c r="A1517" s="57">
        <v>45560</v>
      </c>
      <c r="B1517" s="58"/>
      <c r="C1517" s="58" t="s">
        <v>3453</v>
      </c>
      <c r="D1517" s="58" t="s">
        <v>2488</v>
      </c>
      <c r="E1517" s="58" t="s">
        <v>2549</v>
      </c>
      <c r="F1517" s="59" t="str">
        <f>IFERROR(VLOOKUP(VENTAS[[#This Row],[Código del producto Vendido]],STOCK[],5,FALSE),"-")</f>
        <v>Pantalón cigarrette ajustado elegante</v>
      </c>
      <c r="G1517" s="59">
        <v>1</v>
      </c>
      <c r="H1517" s="60">
        <v>35</v>
      </c>
      <c r="I1517" s="60">
        <f>VENTAS[[#This Row],[Cantidad]]*VENTAS[[#This Row],[Precio Venta]]</f>
        <v>35</v>
      </c>
      <c r="J1517" s="60">
        <f>IF(VENTAS[[#This Row],[Nombre del Gestor]]&gt;1,  VENTAS[[#This Row],[Total]]*10%, 0)</f>
        <v>3.5</v>
      </c>
      <c r="K1517" s="60">
        <f>IFERROR(VLOOKUP(VENTAS[[#This Row],[Código del producto Vendido]],STOCK[],16,FALSE)*VENTAS[[#This Row],[Cantidad]] + VLOOKUP(VENTAS[[#This Row],[Código del producto Vendido]],STOCK[],19,FALSE)*VENTAS[[#This Row],[Cantidad]],VENTAS[[#This Row],[Total]])</f>
        <v>16.194441833137486</v>
      </c>
      <c r="L1517" s="60">
        <f>VENTAS[[#This Row],[Total]]-VENTAS[[#This Row],[Comisión 10%]]-VENTAS[[#This Row],[Costo SIN Comision]]</f>
        <v>15.305558166862514</v>
      </c>
      <c r="M1517" s="60"/>
    </row>
    <row r="1518" spans="1:13" ht="20" customHeight="1">
      <c r="A1518" s="57">
        <v>45554</v>
      </c>
      <c r="B1518" s="58"/>
      <c r="C1518" s="58" t="s">
        <v>3445</v>
      </c>
      <c r="D1518" s="58" t="s">
        <v>2488</v>
      </c>
      <c r="E1518" s="58" t="s">
        <v>758</v>
      </c>
      <c r="F1518" s="59" t="str">
        <f>IFERROR(VLOOKUP(VENTAS[[#This Row],[Código del producto Vendido]],STOCK[],5,FALSE),"-")</f>
        <v>Top Cruzado negro</v>
      </c>
      <c r="G1518" s="59">
        <v>1</v>
      </c>
      <c r="H1518" s="60">
        <v>9</v>
      </c>
      <c r="I1518" s="60">
        <f>VENTAS[[#This Row],[Cantidad]]*VENTAS[[#This Row],[Precio Venta]]</f>
        <v>9</v>
      </c>
      <c r="J1518" s="60">
        <f>IF(VENTAS[[#This Row],[Nombre del Gestor]]&gt;1,  VENTAS[[#This Row],[Total]]*10%, 0)</f>
        <v>0.9</v>
      </c>
      <c r="K1518" s="60">
        <f>IFERROR(VLOOKUP(VENTAS[[#This Row],[Código del producto Vendido]],STOCK[],16,FALSE)*VENTAS[[#This Row],[Cantidad]] + VLOOKUP(VENTAS[[#This Row],[Código del producto Vendido]],STOCK[],19,FALSE)*VENTAS[[#This Row],[Cantidad]],VENTAS[[#This Row],[Total]])</f>
        <v>4.9016666666666673</v>
      </c>
      <c r="L1518" s="60">
        <f>VENTAS[[#This Row],[Total]]-VENTAS[[#This Row],[Comisión 10%]]-VENTAS[[#This Row],[Costo SIN Comision]]</f>
        <v>3.1983333333333324</v>
      </c>
      <c r="M1518" s="60"/>
    </row>
    <row r="1519" spans="1:13" ht="20" customHeight="1">
      <c r="A1519" s="57">
        <v>45552</v>
      </c>
      <c r="B1519" s="58"/>
      <c r="C1519" s="58" t="s">
        <v>3431</v>
      </c>
      <c r="D1519" s="58" t="s">
        <v>2488</v>
      </c>
      <c r="E1519" s="58" t="s">
        <v>1826</v>
      </c>
      <c r="F1519" s="59" t="str">
        <f>IFERROR(VLOOKUP(VENTAS[[#This Row],[Código del producto Vendido]],STOCK[],5,FALSE),"-")</f>
        <v>Blusa estampada de Lunares</v>
      </c>
      <c r="G1519" s="59">
        <v>1</v>
      </c>
      <c r="H1519" s="60">
        <v>14</v>
      </c>
      <c r="I1519" s="60">
        <f>VENTAS[[#This Row],[Cantidad]]*VENTAS[[#This Row],[Precio Venta]]</f>
        <v>14</v>
      </c>
      <c r="J1519" s="60">
        <f>IF(VENTAS[[#This Row],[Nombre del Gestor]]&gt;1,  VENTAS[[#This Row],[Total]]*10%, 0)</f>
        <v>1.4000000000000001</v>
      </c>
      <c r="K1519" s="60">
        <f>IFERROR(VLOOKUP(VENTAS[[#This Row],[Código del producto Vendido]],STOCK[],16,FALSE)*VENTAS[[#This Row],[Cantidad]] + VLOOKUP(VENTAS[[#This Row],[Código del producto Vendido]],STOCK[],19,FALSE)*VENTAS[[#This Row],[Cantidad]],VENTAS[[#This Row],[Total]])</f>
        <v>9.1999999999999993</v>
      </c>
      <c r="L1519" s="60">
        <f>VENTAS[[#This Row],[Total]]-VENTAS[[#This Row],[Comisión 10%]]-VENTAS[[#This Row],[Costo SIN Comision]]</f>
        <v>3.4000000000000004</v>
      </c>
      <c r="M1519" s="60"/>
    </row>
    <row r="1520" spans="1:13" ht="20" customHeight="1">
      <c r="A1520" s="57">
        <v>45548</v>
      </c>
      <c r="B1520" s="58"/>
      <c r="C1520" s="58" t="s">
        <v>3455</v>
      </c>
      <c r="D1520" s="58" t="s">
        <v>2488</v>
      </c>
      <c r="E1520" s="58" t="s">
        <v>731</v>
      </c>
      <c r="F1520" s="59" t="str">
        <f>IFERROR(VLOOKUP(VENTAS[[#This Row],[Código del producto Vendido]],STOCK[],5,FALSE),"-")</f>
        <v>Top cruzado blanco</v>
      </c>
      <c r="G1520" s="59">
        <v>1</v>
      </c>
      <c r="H1520" s="60">
        <v>9</v>
      </c>
      <c r="I1520" s="60">
        <f>VENTAS[[#This Row],[Cantidad]]*VENTAS[[#This Row],[Precio Venta]]</f>
        <v>9</v>
      </c>
      <c r="J1520" s="60">
        <f>IF(VENTAS[[#This Row],[Nombre del Gestor]]&gt;1,  VENTAS[[#This Row],[Total]]*10%, 0)</f>
        <v>0.9</v>
      </c>
      <c r="K1520" s="60">
        <f>IFERROR(VLOOKUP(VENTAS[[#This Row],[Código del producto Vendido]],STOCK[],16,FALSE)*VENTAS[[#This Row],[Cantidad]] + VLOOKUP(VENTAS[[#This Row],[Código del producto Vendido]],STOCK[],19,FALSE)*VENTAS[[#This Row],[Cantidad]],VENTAS[[#This Row],[Total]])</f>
        <v>5.1933333333333334</v>
      </c>
      <c r="L1520" s="60">
        <f>VENTAS[[#This Row],[Total]]-VENTAS[[#This Row],[Comisión 10%]]-VENTAS[[#This Row],[Costo SIN Comision]]</f>
        <v>2.9066666666666663</v>
      </c>
      <c r="M1520" s="60"/>
    </row>
    <row r="1521" spans="1:13" ht="20" customHeight="1">
      <c r="A1521" s="57">
        <v>45544</v>
      </c>
      <c r="B1521" s="58"/>
      <c r="C1521" s="58" t="s">
        <v>3448</v>
      </c>
      <c r="D1521" s="58" t="s">
        <v>2488</v>
      </c>
      <c r="E1521" s="58" t="s">
        <v>1114</v>
      </c>
      <c r="F1521" s="59" t="str">
        <f>IFERROR(VLOOKUP(VENTAS[[#This Row],[Código del producto Vendido]],STOCK[],5,FALSE),"-")</f>
        <v xml:space="preserve">Camisa Blanca </v>
      </c>
      <c r="G1521" s="59">
        <v>1</v>
      </c>
      <c r="H1521" s="60">
        <v>25</v>
      </c>
      <c r="I1521" s="60">
        <f>VENTAS[[#This Row],[Cantidad]]*VENTAS[[#This Row],[Precio Venta]]</f>
        <v>25</v>
      </c>
      <c r="J1521" s="60">
        <f>IF(VENTAS[[#This Row],[Nombre del Gestor]]&gt;1,  VENTAS[[#This Row],[Total]]*10%, 0)</f>
        <v>2.5</v>
      </c>
      <c r="K1521" s="60">
        <f>IFERROR(VLOOKUP(VENTAS[[#This Row],[Código del producto Vendido]],STOCK[],16,FALSE)*VENTAS[[#This Row],[Cantidad]] + VLOOKUP(VENTAS[[#This Row],[Código del producto Vendido]],STOCK[],19,FALSE)*VENTAS[[#This Row],[Cantidad]],VENTAS[[#This Row],[Total]])</f>
        <v>19</v>
      </c>
      <c r="L1521" s="60">
        <f>VENTAS[[#This Row],[Total]]-VENTAS[[#This Row],[Comisión 10%]]-VENTAS[[#This Row],[Costo SIN Comision]]</f>
        <v>3.5</v>
      </c>
      <c r="M1521" s="60"/>
    </row>
    <row r="1522" spans="1:13" ht="20" customHeight="1">
      <c r="A1522" s="57">
        <v>45565</v>
      </c>
      <c r="B1522" s="58"/>
      <c r="C1522" s="58" t="s">
        <v>3458</v>
      </c>
      <c r="D1522" s="58" t="s">
        <v>3457</v>
      </c>
      <c r="E1522" s="58" t="s">
        <v>3247</v>
      </c>
      <c r="F1522" s="59" t="str">
        <f>IFERROR(VLOOKUP(VENTAS[[#This Row],[Código del producto Vendido]],STOCK[],5,FALSE),"-")</f>
        <v>Bolso tejido redondo de gran capacidad Carmelita</v>
      </c>
      <c r="G1522" s="59">
        <v>1</v>
      </c>
      <c r="H1522" s="60">
        <v>25</v>
      </c>
      <c r="I1522" s="60">
        <f>VENTAS[[#This Row],[Cantidad]]*VENTAS[[#This Row],[Precio Venta]]</f>
        <v>25</v>
      </c>
      <c r="J1522" s="60">
        <f>IF(VENTAS[[#This Row],[Nombre del Gestor]]&gt;1,  VENTAS[[#This Row],[Total]]*10%, 0)</f>
        <v>2.5</v>
      </c>
      <c r="K1522" s="60">
        <f>IFERROR(VLOOKUP(VENTAS[[#This Row],[Código del producto Vendido]],STOCK[],16,FALSE)*VENTAS[[#This Row],[Cantidad]] + VLOOKUP(VENTAS[[#This Row],[Código del producto Vendido]],STOCK[],19,FALSE)*VENTAS[[#This Row],[Cantidad]],VENTAS[[#This Row],[Total]])</f>
        <v>13.31</v>
      </c>
      <c r="L1522" s="60">
        <f>VENTAS[[#This Row],[Total]]-VENTAS[[#This Row],[Comisión 10%]]-VENTAS[[#This Row],[Costo SIN Comision]]</f>
        <v>9.19</v>
      </c>
      <c r="M1522" s="60"/>
    </row>
    <row r="1523" spans="1:13" ht="20" customHeight="1">
      <c r="A1523" s="57">
        <v>45564</v>
      </c>
      <c r="B1523" s="58"/>
      <c r="C1523" s="58" t="s">
        <v>2868</v>
      </c>
      <c r="D1523" s="58" t="s">
        <v>3457</v>
      </c>
      <c r="E1523" s="58" t="s">
        <v>3242</v>
      </c>
      <c r="F1523" s="59" t="str">
        <f>IFERROR(VLOOKUP(VENTAS[[#This Row],[Código del producto Vendido]],STOCK[],5,FALSE),"-")</f>
        <v>Bolso de ratán de Moda para vacaciones tamaño mediano con diseño de listas negras</v>
      </c>
      <c r="G1523" s="59">
        <v>1</v>
      </c>
      <c r="H1523" s="60">
        <v>25</v>
      </c>
      <c r="I1523" s="60">
        <f>VENTAS[[#This Row],[Cantidad]]*VENTAS[[#This Row],[Precio Venta]]</f>
        <v>25</v>
      </c>
      <c r="J1523" s="60">
        <f>IF(VENTAS[[#This Row],[Nombre del Gestor]]&gt;1,  VENTAS[[#This Row],[Total]]*10%, 0)</f>
        <v>2.5</v>
      </c>
      <c r="K1523" s="60">
        <f>IFERROR(VLOOKUP(VENTAS[[#This Row],[Código del producto Vendido]],STOCK[],16,FALSE)*VENTAS[[#This Row],[Cantidad]] + VLOOKUP(VENTAS[[#This Row],[Código del producto Vendido]],STOCK[],19,FALSE)*VENTAS[[#This Row],[Cantidad]],VENTAS[[#This Row],[Total]])</f>
        <v>12.17</v>
      </c>
      <c r="L1523" s="60">
        <f>VENTAS[[#This Row],[Total]]-VENTAS[[#This Row],[Comisión 10%]]-VENTAS[[#This Row],[Costo SIN Comision]]</f>
        <v>10.33</v>
      </c>
      <c r="M1523" s="60"/>
    </row>
    <row r="1524" spans="1:13" ht="20" customHeight="1">
      <c r="A1524" s="57">
        <v>45563</v>
      </c>
      <c r="B1524" s="58"/>
      <c r="C1524" s="58" t="s">
        <v>3459</v>
      </c>
      <c r="D1524" s="58" t="s">
        <v>3457</v>
      </c>
      <c r="E1524" s="58" t="s">
        <v>2270</v>
      </c>
      <c r="F1524" s="59" t="str">
        <f>IFERROR(VLOOKUP(VENTAS[[#This Row],[Código del producto Vendido]],STOCK[],5,FALSE),"-")</f>
        <v>Fashion TOTE bag tamaño de gran capacidad</v>
      </c>
      <c r="G1524" s="59">
        <v>1</v>
      </c>
      <c r="H1524" s="60">
        <v>18</v>
      </c>
      <c r="I1524" s="60">
        <f>VENTAS[[#This Row],[Cantidad]]*VENTAS[[#This Row],[Precio Venta]]</f>
        <v>18</v>
      </c>
      <c r="J1524" s="60">
        <f>IF(VENTAS[[#This Row],[Nombre del Gestor]]&gt;1,  VENTAS[[#This Row],[Total]]*10%, 0)</f>
        <v>1.8</v>
      </c>
      <c r="K1524" s="60">
        <f>IFERROR(VLOOKUP(VENTAS[[#This Row],[Código del producto Vendido]],STOCK[],16,FALSE)*VENTAS[[#This Row],[Cantidad]] + VLOOKUP(VENTAS[[#This Row],[Código del producto Vendido]],STOCK[],19,FALSE)*VENTAS[[#This Row],[Cantidad]],VENTAS[[#This Row],[Total]])</f>
        <v>7.59</v>
      </c>
      <c r="L1524" s="60">
        <f>VENTAS[[#This Row],[Total]]-VENTAS[[#This Row],[Comisión 10%]]-VENTAS[[#This Row],[Costo SIN Comision]]</f>
        <v>8.61</v>
      </c>
      <c r="M1524" s="60"/>
    </row>
    <row r="1525" spans="1:13" ht="20" customHeight="1">
      <c r="A1525" s="57">
        <v>45562</v>
      </c>
      <c r="B1525" s="58"/>
      <c r="C1525" s="58" t="s">
        <v>3460</v>
      </c>
      <c r="D1525" s="58" t="s">
        <v>3457</v>
      </c>
      <c r="E1525" s="58" t="s">
        <v>856</v>
      </c>
      <c r="F1525" s="59" t="str">
        <f>IFERROR(VLOOKUP(VENTAS[[#This Row],[Código del producto Vendido]],STOCK[],5,FALSE),"-")</f>
        <v>Falda de trabajo</v>
      </c>
      <c r="G1525" s="59">
        <v>1</v>
      </c>
      <c r="H1525" s="60">
        <v>12</v>
      </c>
      <c r="I1525" s="60">
        <f>VENTAS[[#This Row],[Cantidad]]*VENTAS[[#This Row],[Precio Venta]]</f>
        <v>12</v>
      </c>
      <c r="J1525" s="60">
        <f>IF(VENTAS[[#This Row],[Nombre del Gestor]]&gt;1,  VENTAS[[#This Row],[Total]]*10%, 0)</f>
        <v>1.2000000000000002</v>
      </c>
      <c r="K1525" s="60">
        <f>IFERROR(VLOOKUP(VENTAS[[#This Row],[Código del producto Vendido]],STOCK[],16,FALSE)*VENTAS[[#This Row],[Cantidad]] + VLOOKUP(VENTAS[[#This Row],[Código del producto Vendido]],STOCK[],19,FALSE)*VENTAS[[#This Row],[Cantidad]],VENTAS[[#This Row],[Total]])</f>
        <v>7.7486363636363631</v>
      </c>
      <c r="L1525" s="60">
        <f>VENTAS[[#This Row],[Total]]-VENTAS[[#This Row],[Comisión 10%]]-VENTAS[[#This Row],[Costo SIN Comision]]</f>
        <v>3.0513636363636376</v>
      </c>
      <c r="M1525" s="60"/>
    </row>
    <row r="1526" spans="1:13" ht="20" customHeight="1">
      <c r="A1526" s="57">
        <v>45562</v>
      </c>
      <c r="B1526" s="58"/>
      <c r="C1526" s="58" t="s">
        <v>3461</v>
      </c>
      <c r="D1526" s="58" t="s">
        <v>3457</v>
      </c>
      <c r="E1526" s="58" t="s">
        <v>3381</v>
      </c>
      <c r="F1526" s="59" t="str">
        <f>IFERROR(VLOOKUP(VENTAS[[#This Row],[Código del producto Vendido]],STOCK[],5,FALSE),"-")</f>
        <v>Pantalón alto de pierna ancha color caramelo</v>
      </c>
      <c r="G1526" s="59">
        <v>1</v>
      </c>
      <c r="H1526" s="60">
        <v>30</v>
      </c>
      <c r="I1526" s="60">
        <f>VENTAS[[#This Row],[Cantidad]]*VENTAS[[#This Row],[Precio Venta]]</f>
        <v>30</v>
      </c>
      <c r="J1526" s="60">
        <f>IF(VENTAS[[#This Row],[Nombre del Gestor]]&gt;1,  VENTAS[[#This Row],[Total]]*10%, 0)</f>
        <v>3</v>
      </c>
      <c r="K1526" s="60">
        <f>IFERROR(VLOOKUP(VENTAS[[#This Row],[Código del producto Vendido]],STOCK[],16,FALSE)*VENTAS[[#This Row],[Cantidad]] + VLOOKUP(VENTAS[[#This Row],[Código del producto Vendido]],STOCK[],19,FALSE)*VENTAS[[#This Row],[Cantidad]],VENTAS[[#This Row],[Total]])</f>
        <v>12.63</v>
      </c>
      <c r="L1526" s="60">
        <f>VENTAS[[#This Row],[Total]]-VENTAS[[#This Row],[Comisión 10%]]-VENTAS[[#This Row],[Costo SIN Comision]]</f>
        <v>14.37</v>
      </c>
      <c r="M1526" s="60"/>
    </row>
    <row r="1527" spans="1:13" ht="20" customHeight="1">
      <c r="A1527" s="57">
        <v>45561</v>
      </c>
      <c r="B1527" s="58"/>
      <c r="C1527" s="58" t="s">
        <v>3462</v>
      </c>
      <c r="D1527" s="58" t="s">
        <v>3457</v>
      </c>
      <c r="E1527" s="58" t="s">
        <v>2716</v>
      </c>
      <c r="F1527" s="59" t="str">
        <f>IFERROR(VLOOKUP(VENTAS[[#This Row],[Código del producto Vendido]],STOCK[],5,FALSE),"-")</f>
        <v>Vestido Largo con cinturón fruncido</v>
      </c>
      <c r="G1527" s="59">
        <v>1</v>
      </c>
      <c r="H1527" s="60">
        <v>30</v>
      </c>
      <c r="I1527" s="60">
        <f>VENTAS[[#This Row],[Cantidad]]*VENTAS[[#This Row],[Precio Venta]]</f>
        <v>30</v>
      </c>
      <c r="J1527" s="60">
        <f>IF(VENTAS[[#This Row],[Nombre del Gestor]]&gt;1,  VENTAS[[#This Row],[Total]]*10%, 0)</f>
        <v>3</v>
      </c>
      <c r="K1527" s="60">
        <f>IFERROR(VLOOKUP(VENTAS[[#This Row],[Código del producto Vendido]],STOCK[],16,FALSE)*VENTAS[[#This Row],[Cantidad]] + VLOOKUP(VENTAS[[#This Row],[Código del producto Vendido]],STOCK[],19,FALSE)*VENTAS[[#This Row],[Cantidad]],VENTAS[[#This Row],[Total]])</f>
        <v>13.66</v>
      </c>
      <c r="L1527" s="60">
        <f>VENTAS[[#This Row],[Total]]-VENTAS[[#This Row],[Comisión 10%]]-VENTAS[[#This Row],[Costo SIN Comision]]</f>
        <v>13.34</v>
      </c>
      <c r="M1527" s="60"/>
    </row>
    <row r="1528" spans="1:13" ht="20" customHeight="1">
      <c r="A1528" s="57">
        <v>45561</v>
      </c>
      <c r="B1528" s="58"/>
      <c r="C1528" s="58" t="s">
        <v>2805</v>
      </c>
      <c r="D1528" s="58" t="s">
        <v>3457</v>
      </c>
      <c r="E1528" s="58" t="s">
        <v>705</v>
      </c>
      <c r="F1528" s="59" t="str">
        <f>IFERROR(VLOOKUP(VENTAS[[#This Row],[Código del producto Vendido]],STOCK[],5,FALSE),"-")</f>
        <v>Bikini estampado cebra</v>
      </c>
      <c r="G1528" s="59">
        <v>1</v>
      </c>
      <c r="H1528" s="60">
        <v>12</v>
      </c>
      <c r="I1528" s="60">
        <f>VENTAS[[#This Row],[Cantidad]]*VENTAS[[#This Row],[Precio Venta]]</f>
        <v>12</v>
      </c>
      <c r="J1528" s="60">
        <f>IF(VENTAS[[#This Row],[Nombre del Gestor]]&gt;1,  VENTAS[[#This Row],[Total]]*10%, 0)</f>
        <v>1.2000000000000002</v>
      </c>
      <c r="K1528" s="60">
        <f>IFERROR(VLOOKUP(VENTAS[[#This Row],[Código del producto Vendido]],STOCK[],16,FALSE)*VENTAS[[#This Row],[Cantidad]] + VLOOKUP(VENTAS[[#This Row],[Código del producto Vendido]],STOCK[],19,FALSE)*VENTAS[[#This Row],[Cantidad]],VENTAS[[#This Row],[Total]])</f>
        <v>8.7872222222222227</v>
      </c>
      <c r="L1528" s="60">
        <f>VENTAS[[#This Row],[Total]]-VENTAS[[#This Row],[Comisión 10%]]-VENTAS[[#This Row],[Costo SIN Comision]]</f>
        <v>2.012777777777778</v>
      </c>
      <c r="M1528" s="60"/>
    </row>
    <row r="1529" spans="1:13" ht="20" customHeight="1">
      <c r="A1529" s="57">
        <v>45561</v>
      </c>
      <c r="B1529" s="58"/>
      <c r="C1529" s="58" t="s">
        <v>3463</v>
      </c>
      <c r="D1529" s="58" t="s">
        <v>3457</v>
      </c>
      <c r="E1529" s="58" t="s">
        <v>3383</v>
      </c>
      <c r="F1529" s="59" t="str">
        <f>IFERROR(VLOOKUP(VENTAS[[#This Row],[Código del producto Vendido]],STOCK[],5,FALSE),"-")</f>
        <v>Pantalón alto de pierna ancha color caramelo</v>
      </c>
      <c r="G1529" s="59">
        <v>1</v>
      </c>
      <c r="H1529" s="60">
        <v>30</v>
      </c>
      <c r="I1529" s="60">
        <f>VENTAS[[#This Row],[Cantidad]]*VENTAS[[#This Row],[Precio Venta]]</f>
        <v>30</v>
      </c>
      <c r="J1529" s="60">
        <f>IF(VENTAS[[#This Row],[Nombre del Gestor]]&gt;1,  VENTAS[[#This Row],[Total]]*10%, 0)</f>
        <v>3</v>
      </c>
      <c r="K1529" s="60">
        <f>IFERROR(VLOOKUP(VENTAS[[#This Row],[Código del producto Vendido]],STOCK[],16,FALSE)*VENTAS[[#This Row],[Cantidad]] + VLOOKUP(VENTAS[[#This Row],[Código del producto Vendido]],STOCK[],19,FALSE)*VENTAS[[#This Row],[Cantidad]],VENTAS[[#This Row],[Total]])</f>
        <v>12.63</v>
      </c>
      <c r="L1529" s="60">
        <f>VENTAS[[#This Row],[Total]]-VENTAS[[#This Row],[Comisión 10%]]-VENTAS[[#This Row],[Costo SIN Comision]]</f>
        <v>14.37</v>
      </c>
      <c r="M1529" s="60"/>
    </row>
    <row r="1530" spans="1:13" ht="20" customHeight="1">
      <c r="A1530" s="57">
        <v>45559</v>
      </c>
      <c r="B1530" s="58"/>
      <c r="C1530" s="58" t="s">
        <v>1151</v>
      </c>
      <c r="D1530" s="58" t="s">
        <v>3457</v>
      </c>
      <c r="E1530" s="58" t="s">
        <v>2714</v>
      </c>
      <c r="F1530" s="59" t="str">
        <f>IFERROR(VLOOKUP(VENTAS[[#This Row],[Código del producto Vendido]],STOCK[],5,FALSE),"-")</f>
        <v>Vestido Largo con cinturón fruncido</v>
      </c>
      <c r="G1530" s="59">
        <v>1</v>
      </c>
      <c r="H1530" s="60">
        <v>30</v>
      </c>
      <c r="I1530" s="60">
        <f>VENTAS[[#This Row],[Cantidad]]*VENTAS[[#This Row],[Precio Venta]]</f>
        <v>30</v>
      </c>
      <c r="J1530" s="60">
        <f>IF(VENTAS[[#This Row],[Nombre del Gestor]]&gt;1,  VENTAS[[#This Row],[Total]]*10%, 0)</f>
        <v>3</v>
      </c>
      <c r="K1530" s="60">
        <f>IFERROR(VLOOKUP(VENTAS[[#This Row],[Código del producto Vendido]],STOCK[],16,FALSE)*VENTAS[[#This Row],[Cantidad]] + VLOOKUP(VENTAS[[#This Row],[Código del producto Vendido]],STOCK[],19,FALSE)*VENTAS[[#This Row],[Cantidad]],VENTAS[[#This Row],[Total]])</f>
        <v>13.66</v>
      </c>
      <c r="L1530" s="60">
        <f>VENTAS[[#This Row],[Total]]-VENTAS[[#This Row],[Comisión 10%]]-VENTAS[[#This Row],[Costo SIN Comision]]</f>
        <v>13.34</v>
      </c>
      <c r="M1530" s="60"/>
    </row>
    <row r="1531" spans="1:13" ht="20" customHeight="1">
      <c r="A1531" s="57">
        <v>45565</v>
      </c>
      <c r="B1531" s="58"/>
      <c r="C1531" s="58" t="s">
        <v>3465</v>
      </c>
      <c r="D1531" s="58" t="s">
        <v>3464</v>
      </c>
      <c r="E1531" s="58" t="s">
        <v>3346</v>
      </c>
      <c r="F1531" s="59" t="str">
        <f>IFERROR(VLOOKUP(VENTAS[[#This Row],[Código del producto Vendido]],STOCK[],5,FALSE),"-")</f>
        <v>Vestido de un hombro con abertura trasera color azul celeste</v>
      </c>
      <c r="G1531" s="59">
        <v>1</v>
      </c>
      <c r="H1531" s="60">
        <v>25</v>
      </c>
      <c r="I1531" s="60">
        <f>VENTAS[[#This Row],[Cantidad]]*VENTAS[[#This Row],[Precio Venta]]</f>
        <v>25</v>
      </c>
      <c r="J1531" s="60">
        <f>IF(VENTAS[[#This Row],[Nombre del Gestor]]&gt;1,  VENTAS[[#This Row],[Total]]*10%, 0)</f>
        <v>2.5</v>
      </c>
      <c r="K1531" s="60">
        <f>IFERROR(VLOOKUP(VENTAS[[#This Row],[Código del producto Vendido]],STOCK[],16,FALSE)*VENTAS[[#This Row],[Cantidad]] + VLOOKUP(VENTAS[[#This Row],[Código del producto Vendido]],STOCK[],19,FALSE)*VENTAS[[#This Row],[Cantidad]],VENTAS[[#This Row],[Total]])</f>
        <v>12.32</v>
      </c>
      <c r="L1531" s="60">
        <f>VENTAS[[#This Row],[Total]]-VENTAS[[#This Row],[Comisión 10%]]-VENTAS[[#This Row],[Costo SIN Comision]]</f>
        <v>10.18</v>
      </c>
      <c r="M1531" s="60"/>
    </row>
    <row r="1532" spans="1:13" ht="27" customHeight="1">
      <c r="A1532" s="57">
        <v>45562</v>
      </c>
      <c r="B1532" s="58"/>
      <c r="C1532" s="58" t="s">
        <v>3466</v>
      </c>
      <c r="D1532" s="58" t="s">
        <v>3464</v>
      </c>
      <c r="E1532" s="58" t="s">
        <v>3242</v>
      </c>
      <c r="F1532" s="59" t="str">
        <f>IFERROR(VLOOKUP(VENTAS[[#This Row],[Código del producto Vendido]],STOCK[],5,FALSE),"-")</f>
        <v>Bolso de ratán de Moda para vacaciones tamaño mediano con diseño de listas negras</v>
      </c>
      <c r="G1532" s="59">
        <v>1</v>
      </c>
      <c r="H1532" s="60">
        <v>22</v>
      </c>
      <c r="I1532" s="60">
        <f>VENTAS[[#This Row],[Cantidad]]*VENTAS[[#This Row],[Precio Venta]]</f>
        <v>22</v>
      </c>
      <c r="J1532" s="60">
        <f>IF(VENTAS[[#This Row],[Nombre del Gestor]]&gt;1,  VENTAS[[#This Row],[Total]]*10%, 0)</f>
        <v>2.2000000000000002</v>
      </c>
      <c r="K1532" s="60">
        <f>IFERROR(VLOOKUP(VENTAS[[#This Row],[Código del producto Vendido]],STOCK[],16,FALSE)*VENTAS[[#This Row],[Cantidad]] + VLOOKUP(VENTAS[[#This Row],[Código del producto Vendido]],STOCK[],19,FALSE)*VENTAS[[#This Row],[Cantidad]],VENTAS[[#This Row],[Total]])</f>
        <v>12.17</v>
      </c>
      <c r="L1532" s="60">
        <f>VENTAS[[#This Row],[Total]]-VENTAS[[#This Row],[Comisión 10%]]-VENTAS[[#This Row],[Costo SIN Comision]]</f>
        <v>7.6300000000000008</v>
      </c>
      <c r="M1532" s="60"/>
    </row>
    <row r="1533" spans="1:13" ht="20" customHeight="1">
      <c r="A1533" s="57">
        <v>45563</v>
      </c>
      <c r="B1533" s="58"/>
      <c r="C1533" s="58" t="s">
        <v>3467</v>
      </c>
      <c r="D1533" s="58" t="s">
        <v>3464</v>
      </c>
      <c r="E1533" s="58" t="s">
        <v>3340</v>
      </c>
      <c r="F1533" s="59" t="str">
        <f>IFERROR(VLOOKUP(VENTAS[[#This Row],[Código del producto Vendido]],STOCK[],5,FALSE),"-")</f>
        <v>Vestido camisola negro con abertura</v>
      </c>
      <c r="G1533" s="59">
        <v>1</v>
      </c>
      <c r="H1533" s="60">
        <v>20</v>
      </c>
      <c r="I1533" s="60">
        <f>VENTAS[[#This Row],[Cantidad]]*VENTAS[[#This Row],[Precio Venta]]</f>
        <v>20</v>
      </c>
      <c r="J1533" s="60">
        <f>IF(VENTAS[[#This Row],[Nombre del Gestor]]&gt;1,  VENTAS[[#This Row],[Total]]*10%, 0)</f>
        <v>2</v>
      </c>
      <c r="K1533" s="60">
        <f>IFERROR(VLOOKUP(VENTAS[[#This Row],[Código del producto Vendido]],STOCK[],16,FALSE)*VENTAS[[#This Row],[Cantidad]] + VLOOKUP(VENTAS[[#This Row],[Código del producto Vendido]],STOCK[],19,FALSE)*VENTAS[[#This Row],[Cantidad]],VENTAS[[#This Row],[Total]])</f>
        <v>7.6300000000000008</v>
      </c>
      <c r="L1533" s="60">
        <f>VENTAS[[#This Row],[Total]]-VENTAS[[#This Row],[Comisión 10%]]-VENTAS[[#This Row],[Costo SIN Comision]]</f>
        <v>10.37</v>
      </c>
      <c r="M1533" s="60"/>
    </row>
    <row r="1534" spans="1:13" ht="25" customHeight="1">
      <c r="A1534" s="57">
        <v>45563</v>
      </c>
      <c r="B1534" s="58"/>
      <c r="C1534" s="58" t="s">
        <v>3468</v>
      </c>
      <c r="D1534" s="58" t="s">
        <v>3464</v>
      </c>
      <c r="E1534" s="58" t="s">
        <v>2280</v>
      </c>
      <c r="F1534" s="59" t="str">
        <f>IFERROR(VLOOKUP(VENTAS[[#This Row],[Código del producto Vendido]],STOCK[],5,FALSE),"-")</f>
        <v>Falda Bohemia de mezclilla de cintura alta con detalles de botón</v>
      </c>
      <c r="G1534" s="59">
        <v>1</v>
      </c>
      <c r="H1534" s="60">
        <v>30</v>
      </c>
      <c r="I1534" s="60">
        <f>VENTAS[[#This Row],[Cantidad]]*VENTAS[[#This Row],[Precio Venta]]</f>
        <v>30</v>
      </c>
      <c r="J1534" s="60">
        <f>IF(VENTAS[[#This Row],[Nombre del Gestor]]&gt;1,  VENTAS[[#This Row],[Total]]*10%, 0)</f>
        <v>3</v>
      </c>
      <c r="K1534" s="60">
        <f>IFERROR(VLOOKUP(VENTAS[[#This Row],[Código del producto Vendido]],STOCK[],16,FALSE)*VENTAS[[#This Row],[Cantidad]] + VLOOKUP(VENTAS[[#This Row],[Código del producto Vendido]],STOCK[],19,FALSE)*VENTAS[[#This Row],[Cantidad]],VENTAS[[#This Row],[Total]])</f>
        <v>7.05</v>
      </c>
      <c r="L1534" s="60">
        <f>VENTAS[[#This Row],[Total]]-VENTAS[[#This Row],[Comisión 10%]]-VENTAS[[#This Row],[Costo SIN Comision]]</f>
        <v>19.95</v>
      </c>
      <c r="M1534" s="60"/>
    </row>
    <row r="1535" spans="1:13" ht="20" customHeight="1">
      <c r="A1535" s="57">
        <v>45552</v>
      </c>
      <c r="B1535" s="58"/>
      <c r="C1535" s="58" t="s">
        <v>3469</v>
      </c>
      <c r="D1535" s="58" t="s">
        <v>3464</v>
      </c>
      <c r="E1535" s="58" t="s">
        <v>1713</v>
      </c>
      <c r="F1535" s="59" t="str">
        <f>IFERROR(VLOOKUP(VENTAS[[#This Row],[Código del producto Vendido]],STOCK[],5,FALSE),"-")</f>
        <v>Calcetines bajos</v>
      </c>
      <c r="G1535" s="59">
        <v>5</v>
      </c>
      <c r="H1535" s="60">
        <v>1</v>
      </c>
      <c r="I1535" s="60">
        <f>VENTAS[[#This Row],[Cantidad]]*VENTAS[[#This Row],[Precio Venta]]</f>
        <v>5</v>
      </c>
      <c r="J1535" s="60">
        <f>IF(VENTAS[[#This Row],[Nombre del Gestor]]&gt;1,  VENTAS[[#This Row],[Total]]*10%, 0)</f>
        <v>0.5</v>
      </c>
      <c r="K1535" s="60">
        <f>IFERROR(VLOOKUP(VENTAS[[#This Row],[Código del producto Vendido]],STOCK[],16,FALSE)*VENTAS[[#This Row],[Cantidad]] + VLOOKUP(VENTAS[[#This Row],[Código del producto Vendido]],STOCK[],19,FALSE)*VENTAS[[#This Row],[Cantidad]],VENTAS[[#This Row],[Total]])</f>
        <v>2.1470588235294117</v>
      </c>
      <c r="L1535" s="60">
        <f>VENTAS[[#This Row],[Total]]-VENTAS[[#This Row],[Comisión 10%]]-VENTAS[[#This Row],[Costo SIN Comision]]</f>
        <v>2.3529411764705883</v>
      </c>
      <c r="M1535" s="60"/>
    </row>
    <row r="1536" spans="1:13" ht="20" customHeight="1">
      <c r="A1536" s="57">
        <v>45552</v>
      </c>
      <c r="B1536" s="58"/>
      <c r="C1536" s="58" t="s">
        <v>3467</v>
      </c>
      <c r="D1536" s="58" t="s">
        <v>3464</v>
      </c>
      <c r="E1536" s="58" t="s">
        <v>1725</v>
      </c>
      <c r="F1536" s="59" t="str">
        <f>IFERROR(VLOOKUP(VENTAS[[#This Row],[Código del producto Vendido]],STOCK[],5,FALSE),"-")</f>
        <v>Chaleco de traje Blanco</v>
      </c>
      <c r="G1536" s="59">
        <v>1</v>
      </c>
      <c r="H1536" s="60">
        <v>25</v>
      </c>
      <c r="I1536" s="60">
        <f>VENTAS[[#This Row],[Cantidad]]*VENTAS[[#This Row],[Precio Venta]]</f>
        <v>25</v>
      </c>
      <c r="J1536" s="60">
        <f>IF(VENTAS[[#This Row],[Nombre del Gestor]]&gt;1,  VENTAS[[#This Row],[Total]]*10%, 0)</f>
        <v>2.5</v>
      </c>
      <c r="K1536" s="60">
        <f>IFERROR(VLOOKUP(VENTAS[[#This Row],[Código del producto Vendido]],STOCK[],16,FALSE)*VENTAS[[#This Row],[Cantidad]] + VLOOKUP(VENTAS[[#This Row],[Código del producto Vendido]],STOCK[],19,FALSE)*VENTAS[[#This Row],[Cantidad]],VENTAS[[#This Row],[Total]])</f>
        <v>17.941176470588236</v>
      </c>
      <c r="L1536" s="60">
        <f>VENTAS[[#This Row],[Total]]-VENTAS[[#This Row],[Comisión 10%]]-VENTAS[[#This Row],[Costo SIN Comision]]</f>
        <v>4.5588235294117645</v>
      </c>
      <c r="M1536" s="60"/>
    </row>
    <row r="1537" spans="1:13" ht="20" customHeight="1">
      <c r="A1537" s="57">
        <v>45565</v>
      </c>
      <c r="B1537" s="58"/>
      <c r="C1537" s="58" t="s">
        <v>3470</v>
      </c>
      <c r="D1537" s="58" t="s">
        <v>2495</v>
      </c>
      <c r="E1537" s="58" t="s">
        <v>3376</v>
      </c>
      <c r="F1537" s="59" t="str">
        <f>IFERROR(VLOOKUP(VENTAS[[#This Row],[Código del producto Vendido]],STOCK[],5,FALSE),"-")</f>
        <v xml:space="preserve">Traje de baño enterizo elegante de un hombro talla grande </v>
      </c>
      <c r="G1537" s="59">
        <v>1</v>
      </c>
      <c r="H1537" s="60">
        <v>28</v>
      </c>
      <c r="I1537" s="60">
        <f>VENTAS[[#This Row],[Cantidad]]*VENTAS[[#This Row],[Precio Venta]]</f>
        <v>28</v>
      </c>
      <c r="J1537" s="60">
        <f>IF(VENTAS[[#This Row],[Nombre del Gestor]]&gt;1,  VENTAS[[#This Row],[Total]]*10%, 0)</f>
        <v>2.8000000000000003</v>
      </c>
      <c r="K1537" s="60">
        <f>IFERROR(VLOOKUP(VENTAS[[#This Row],[Código del producto Vendido]],STOCK[],16,FALSE)*VENTAS[[#This Row],[Cantidad]] + VLOOKUP(VENTAS[[#This Row],[Código del producto Vendido]],STOCK[],19,FALSE)*VENTAS[[#This Row],[Cantidad]],VENTAS[[#This Row],[Total]])</f>
        <v>13.33</v>
      </c>
      <c r="L1537" s="60">
        <f>VENTAS[[#This Row],[Total]]-VENTAS[[#This Row],[Comisión 10%]]-VENTAS[[#This Row],[Costo SIN Comision]]</f>
        <v>11.87</v>
      </c>
      <c r="M1537" s="60"/>
    </row>
    <row r="1538" spans="1:13" ht="20" customHeight="1">
      <c r="A1538" s="57">
        <v>45563</v>
      </c>
      <c r="B1538" s="58"/>
      <c r="C1538" s="58" t="s">
        <v>3471</v>
      </c>
      <c r="D1538" s="58" t="s">
        <v>2495</v>
      </c>
      <c r="E1538" s="58" t="s">
        <v>3182</v>
      </c>
      <c r="F1538" s="59" t="str">
        <f>IFERROR(VLOOKUP(VENTAS[[#This Row],[Código del producto Vendido]],STOCK[],5,FALSE),"-")</f>
        <v>Sandalias estilo chunky de suela gruesa en contraste de color</v>
      </c>
      <c r="G1538" s="59">
        <v>1</v>
      </c>
      <c r="H1538" s="60">
        <v>35</v>
      </c>
      <c r="I1538" s="60">
        <f>VENTAS[[#This Row],[Cantidad]]*VENTAS[[#This Row],[Precio Venta]]</f>
        <v>35</v>
      </c>
      <c r="J1538" s="60">
        <f>IF(VENTAS[[#This Row],[Nombre del Gestor]]&gt;1,  VENTAS[[#This Row],[Total]]*10%, 0)</f>
        <v>3.5</v>
      </c>
      <c r="K1538" s="60">
        <f>IFERROR(VLOOKUP(VENTAS[[#This Row],[Código del producto Vendido]],STOCK[],16,FALSE)*VENTAS[[#This Row],[Cantidad]] + VLOOKUP(VENTAS[[#This Row],[Código del producto Vendido]],STOCK[],19,FALSE)*VENTAS[[#This Row],[Cantidad]],VENTAS[[#This Row],[Total]])</f>
        <v>13.4</v>
      </c>
      <c r="L1538" s="60">
        <f>VENTAS[[#This Row],[Total]]-VENTAS[[#This Row],[Comisión 10%]]-VENTAS[[#This Row],[Costo SIN Comision]]</f>
        <v>18.100000000000001</v>
      </c>
      <c r="M1538" s="60"/>
    </row>
    <row r="1539" spans="1:13" ht="20" customHeight="1">
      <c r="A1539" s="57">
        <v>45560</v>
      </c>
      <c r="B1539" s="58"/>
      <c r="C1539" s="58" t="s">
        <v>3472</v>
      </c>
      <c r="D1539" s="58" t="s">
        <v>2495</v>
      </c>
      <c r="E1539" s="58" t="s">
        <v>3345</v>
      </c>
      <c r="F1539" s="59" t="str">
        <f>IFERROR(VLOOKUP(VENTAS[[#This Row],[Código del producto Vendido]],STOCK[],5,FALSE),"-")</f>
        <v>Vestido de un hombro con abertura trasera color azul celeste</v>
      </c>
      <c r="G1539" s="59">
        <v>1</v>
      </c>
      <c r="H1539" s="60">
        <v>25</v>
      </c>
      <c r="I1539" s="60">
        <f>VENTAS[[#This Row],[Cantidad]]*VENTAS[[#This Row],[Precio Venta]]</f>
        <v>25</v>
      </c>
      <c r="J1539" s="60">
        <f>IF(VENTAS[[#This Row],[Nombre del Gestor]]&gt;1,  VENTAS[[#This Row],[Total]]*10%, 0)</f>
        <v>2.5</v>
      </c>
      <c r="K1539" s="60">
        <f>IFERROR(VLOOKUP(VENTAS[[#This Row],[Código del producto Vendido]],STOCK[],16,FALSE)*VENTAS[[#This Row],[Cantidad]] + VLOOKUP(VENTAS[[#This Row],[Código del producto Vendido]],STOCK[],19,FALSE)*VENTAS[[#This Row],[Cantidad]],VENTAS[[#This Row],[Total]])</f>
        <v>12.32</v>
      </c>
      <c r="L1539" s="60">
        <f>VENTAS[[#This Row],[Total]]-VENTAS[[#This Row],[Comisión 10%]]-VENTAS[[#This Row],[Costo SIN Comision]]</f>
        <v>10.18</v>
      </c>
      <c r="M1539" s="60"/>
    </row>
    <row r="1540" spans="1:13" ht="20" customHeight="1">
      <c r="A1540" s="57">
        <v>45565</v>
      </c>
      <c r="B1540" s="58"/>
      <c r="C1540" s="58" t="s">
        <v>3474</v>
      </c>
      <c r="D1540" s="58" t="s">
        <v>3411</v>
      </c>
      <c r="E1540" s="58" t="s">
        <v>3266</v>
      </c>
      <c r="F1540" s="59" t="str">
        <f>IFERROR(VLOOKUP(VENTAS[[#This Row],[Código del producto Vendido]],STOCK[],5,FALSE),"-")</f>
        <v>Bolso cuadrado tejido de rafia Tamaño grande Color Carmelita</v>
      </c>
      <c r="G1540" s="59">
        <v>1</v>
      </c>
      <c r="H1540" s="60">
        <v>25</v>
      </c>
      <c r="I1540" s="60">
        <f>VENTAS[[#This Row],[Cantidad]]*VENTAS[[#This Row],[Precio Venta]]</f>
        <v>25</v>
      </c>
      <c r="J1540" s="60">
        <f>IF(VENTAS[[#This Row],[Nombre del Gestor]]&gt;1,  VENTAS[[#This Row],[Total]]*10%, 0)</f>
        <v>2.5</v>
      </c>
      <c r="K1540" s="60">
        <f>IFERROR(VLOOKUP(VENTAS[[#This Row],[Código del producto Vendido]],STOCK[],16,FALSE)*VENTAS[[#This Row],[Cantidad]] + VLOOKUP(VENTAS[[#This Row],[Código del producto Vendido]],STOCK[],19,FALSE)*VENTAS[[#This Row],[Cantidad]],VENTAS[[#This Row],[Total]])</f>
        <v>14.85</v>
      </c>
      <c r="L1540" s="60">
        <f>VENTAS[[#This Row],[Total]]-VENTAS[[#This Row],[Comisión 10%]]-VENTAS[[#This Row],[Costo SIN Comision]]</f>
        <v>7.65</v>
      </c>
      <c r="M1540" s="60"/>
    </row>
    <row r="1541" spans="1:13" ht="20" customHeight="1">
      <c r="A1541" s="57">
        <v>45563</v>
      </c>
      <c r="B1541" s="58"/>
      <c r="C1541" s="58" t="s">
        <v>3475</v>
      </c>
      <c r="D1541" s="58" t="s">
        <v>2500</v>
      </c>
      <c r="E1541" s="58" t="s">
        <v>3194</v>
      </c>
      <c r="F1541" s="59" t="str">
        <f>IFERROR(VLOOKUP(VENTAS[[#This Row],[Código del producto Vendido]],STOCK[],5,FALSE),"-")</f>
        <v>Sandalias espadriles de cuña de correas transparentes</v>
      </c>
      <c r="G1541" s="59">
        <v>1</v>
      </c>
      <c r="H1541" s="60">
        <v>40</v>
      </c>
      <c r="I1541" s="60">
        <f>VENTAS[[#This Row],[Cantidad]]*VENTAS[[#This Row],[Precio Venta]]</f>
        <v>40</v>
      </c>
      <c r="J1541" s="60">
        <f>IF(VENTAS[[#This Row],[Nombre del Gestor]]&gt;1,  VENTAS[[#This Row],[Total]]*10%, 0)</f>
        <v>4</v>
      </c>
      <c r="K1541" s="60">
        <f>IFERROR(VLOOKUP(VENTAS[[#This Row],[Código del producto Vendido]],STOCK[],16,FALSE)*VENTAS[[#This Row],[Cantidad]] + VLOOKUP(VENTAS[[#This Row],[Código del producto Vendido]],STOCK[],19,FALSE)*VENTAS[[#This Row],[Cantidad]],VENTAS[[#This Row],[Total]])</f>
        <v>13.01</v>
      </c>
      <c r="L1541" s="60">
        <f>VENTAS[[#This Row],[Total]]-VENTAS[[#This Row],[Comisión 10%]]-VENTAS[[#This Row],[Costo SIN Comision]]</f>
        <v>22.990000000000002</v>
      </c>
      <c r="M1541" s="60"/>
    </row>
    <row r="1542" spans="1:13" ht="20" customHeight="1">
      <c r="A1542" s="57">
        <v>45562</v>
      </c>
      <c r="B1542" s="58"/>
      <c r="C1542" s="58" t="s">
        <v>2892</v>
      </c>
      <c r="D1542" s="58" t="s">
        <v>2500</v>
      </c>
      <c r="E1542" s="58" t="s">
        <v>3241</v>
      </c>
      <c r="F1542" s="59" t="str">
        <f>IFERROR(VLOOKUP(VENTAS[[#This Row],[Código del producto Vendido]],STOCK[],5,FALSE),"-")</f>
        <v>Bolso elegante de estilo sillín</v>
      </c>
      <c r="G1542" s="59">
        <v>1</v>
      </c>
      <c r="H1542" s="60">
        <v>30</v>
      </c>
      <c r="I1542" s="60">
        <f>VENTAS[[#This Row],[Cantidad]]*VENTAS[[#This Row],[Precio Venta]]</f>
        <v>30</v>
      </c>
      <c r="J1542" s="60">
        <f>IF(VENTAS[[#This Row],[Nombre del Gestor]]&gt;1,  VENTAS[[#This Row],[Total]]*10%, 0)</f>
        <v>3</v>
      </c>
      <c r="K1542" s="60">
        <f>IFERROR(VLOOKUP(VENTAS[[#This Row],[Código del producto Vendido]],STOCK[],16,FALSE)*VENTAS[[#This Row],[Cantidad]] + VLOOKUP(VENTAS[[#This Row],[Código del producto Vendido]],STOCK[],19,FALSE)*VENTAS[[#This Row],[Cantidad]],VENTAS[[#This Row],[Total]])</f>
        <v>10.280000000000001</v>
      </c>
      <c r="L1542" s="60">
        <f>VENTAS[[#This Row],[Total]]-VENTAS[[#This Row],[Comisión 10%]]-VENTAS[[#This Row],[Costo SIN Comision]]</f>
        <v>16.72</v>
      </c>
      <c r="M1542" s="60"/>
    </row>
    <row r="1543" spans="1:13" ht="20" customHeight="1">
      <c r="A1543" s="57">
        <v>45563</v>
      </c>
      <c r="B1543" s="58"/>
      <c r="C1543" s="58" t="s">
        <v>3476</v>
      </c>
      <c r="D1543" s="58" t="s">
        <v>2500</v>
      </c>
      <c r="E1543" s="58" t="s">
        <v>2881</v>
      </c>
      <c r="F1543" s="59" t="str">
        <f>IFERROR(VLOOKUP(VENTAS[[#This Row],[Código del producto Vendido]],STOCK[],5,FALSE),"-")</f>
        <v>Set de Splash y crema de Victoria Secret (Original) Love Spell</v>
      </c>
      <c r="G1543" s="59">
        <v>1</v>
      </c>
      <c r="H1543" s="60">
        <v>40</v>
      </c>
      <c r="I1543" s="60">
        <f>VENTAS[[#This Row],[Cantidad]]*VENTAS[[#This Row],[Precio Venta]]</f>
        <v>40</v>
      </c>
      <c r="J1543" s="60">
        <f>IF(VENTAS[[#This Row],[Nombre del Gestor]]&gt;1,  VENTAS[[#This Row],[Total]]*10%, 0)</f>
        <v>4</v>
      </c>
      <c r="K1543" s="60">
        <f>IFERROR(VLOOKUP(VENTAS[[#This Row],[Código del producto Vendido]],STOCK[],16,FALSE)*VENTAS[[#This Row],[Cantidad]] + VLOOKUP(VENTAS[[#This Row],[Código del producto Vendido]],STOCK[],19,FALSE)*VENTAS[[#This Row],[Cantidad]],VENTAS[[#This Row],[Total]])</f>
        <v>16.37</v>
      </c>
      <c r="L1543" s="60">
        <f>VENTAS[[#This Row],[Total]]-VENTAS[[#This Row],[Comisión 10%]]-VENTAS[[#This Row],[Costo SIN Comision]]</f>
        <v>19.63</v>
      </c>
      <c r="M1543" s="60"/>
    </row>
    <row r="1544" spans="1:13" ht="20" customHeight="1">
      <c r="A1544" s="57">
        <v>45560</v>
      </c>
      <c r="B1544" s="58"/>
      <c r="C1544" s="58" t="s">
        <v>3477</v>
      </c>
      <c r="D1544" s="58" t="s">
        <v>2500</v>
      </c>
      <c r="E1544" s="58" t="s">
        <v>3166</v>
      </c>
      <c r="F1544" s="59" t="str">
        <f>IFERROR(VLOOKUP(VENTAS[[#This Row],[Código del producto Vendido]],STOCK[],5,FALSE),"-")</f>
        <v>Sandalias de plataforma de rafia natural</v>
      </c>
      <c r="G1544" s="59">
        <v>1</v>
      </c>
      <c r="H1544" s="60">
        <v>45</v>
      </c>
      <c r="I1544" s="60">
        <f>VENTAS[[#This Row],[Cantidad]]*VENTAS[[#This Row],[Precio Venta]]</f>
        <v>45</v>
      </c>
      <c r="J1544" s="60">
        <f>IF(VENTAS[[#This Row],[Nombre del Gestor]]&gt;1,  VENTAS[[#This Row],[Total]]*10%, 0)</f>
        <v>4.5</v>
      </c>
      <c r="K1544" s="60">
        <f>IFERROR(VLOOKUP(VENTAS[[#This Row],[Código del producto Vendido]],STOCK[],16,FALSE)*VENTAS[[#This Row],[Cantidad]] + VLOOKUP(VENTAS[[#This Row],[Código del producto Vendido]],STOCK[],19,FALSE)*VENTAS[[#This Row],[Cantidad]],VENTAS[[#This Row],[Total]])</f>
        <v>19.649999999999999</v>
      </c>
      <c r="L1544" s="60">
        <f>VENTAS[[#This Row],[Total]]-VENTAS[[#This Row],[Comisión 10%]]-VENTAS[[#This Row],[Costo SIN Comision]]</f>
        <v>20.85</v>
      </c>
      <c r="M1544" s="60"/>
    </row>
    <row r="1545" spans="1:13" ht="20" customHeight="1">
      <c r="A1545" s="57">
        <v>45559</v>
      </c>
      <c r="B1545" s="58"/>
      <c r="C1545" s="58" t="s">
        <v>3478</v>
      </c>
      <c r="D1545" s="58" t="s">
        <v>2500</v>
      </c>
      <c r="E1545" s="58" t="s">
        <v>3242</v>
      </c>
      <c r="F1545" s="59" t="str">
        <f>IFERROR(VLOOKUP(VENTAS[[#This Row],[Código del producto Vendido]],STOCK[],5,FALSE),"-")</f>
        <v>Bolso de ratán de Moda para vacaciones tamaño mediano con diseño de listas negras</v>
      </c>
      <c r="G1545" s="59">
        <v>1</v>
      </c>
      <c r="H1545" s="60">
        <v>22</v>
      </c>
      <c r="I1545" s="60">
        <f>VENTAS[[#This Row],[Cantidad]]*VENTAS[[#This Row],[Precio Venta]]</f>
        <v>22</v>
      </c>
      <c r="J1545" s="60">
        <f>IF(VENTAS[[#This Row],[Nombre del Gestor]]&gt;1,  VENTAS[[#This Row],[Total]]*10%, 0)</f>
        <v>2.2000000000000002</v>
      </c>
      <c r="K1545" s="60">
        <f>IFERROR(VLOOKUP(VENTAS[[#This Row],[Código del producto Vendido]],STOCK[],16,FALSE)*VENTAS[[#This Row],[Cantidad]] + VLOOKUP(VENTAS[[#This Row],[Código del producto Vendido]],STOCK[],19,FALSE)*VENTAS[[#This Row],[Cantidad]],VENTAS[[#This Row],[Total]])</f>
        <v>12.17</v>
      </c>
      <c r="L1545" s="60">
        <f>VENTAS[[#This Row],[Total]]-VENTAS[[#This Row],[Comisión 10%]]-VENTAS[[#This Row],[Costo SIN Comision]]</f>
        <v>7.6300000000000008</v>
      </c>
      <c r="M1545" s="60"/>
    </row>
    <row r="1546" spans="1:13" ht="20" customHeight="1">
      <c r="A1546" s="57">
        <v>45559</v>
      </c>
      <c r="B1546" s="58"/>
      <c r="C1546" s="58" t="s">
        <v>3479</v>
      </c>
      <c r="D1546" s="58" t="s">
        <v>2500</v>
      </c>
      <c r="E1546" s="58" t="s">
        <v>3242</v>
      </c>
      <c r="F1546" s="59" t="str">
        <f>IFERROR(VLOOKUP(VENTAS[[#This Row],[Código del producto Vendido]],STOCK[],5,FALSE),"-")</f>
        <v>Bolso de ratán de Moda para vacaciones tamaño mediano con diseño de listas negras</v>
      </c>
      <c r="G1546" s="59">
        <v>1</v>
      </c>
      <c r="H1546" s="60">
        <v>22</v>
      </c>
      <c r="I1546" s="60">
        <f>VENTAS[[#This Row],[Cantidad]]*VENTAS[[#This Row],[Precio Venta]]</f>
        <v>22</v>
      </c>
      <c r="J1546" s="60">
        <f>IF(VENTAS[[#This Row],[Nombre del Gestor]]&gt;1,  VENTAS[[#This Row],[Total]]*10%, 0)</f>
        <v>2.2000000000000002</v>
      </c>
      <c r="K1546" s="60">
        <f>IFERROR(VLOOKUP(VENTAS[[#This Row],[Código del producto Vendido]],STOCK[],16,FALSE)*VENTAS[[#This Row],[Cantidad]] + VLOOKUP(VENTAS[[#This Row],[Código del producto Vendido]],STOCK[],19,FALSE)*VENTAS[[#This Row],[Cantidad]],VENTAS[[#This Row],[Total]])</f>
        <v>12.17</v>
      </c>
      <c r="L1546" s="60">
        <f>VENTAS[[#This Row],[Total]]-VENTAS[[#This Row],[Comisión 10%]]-VENTAS[[#This Row],[Costo SIN Comision]]</f>
        <v>7.6300000000000008</v>
      </c>
      <c r="M1546" s="60"/>
    </row>
    <row r="1547" spans="1:13" ht="20" customHeight="1">
      <c r="A1547" s="57">
        <v>45553</v>
      </c>
      <c r="B1547" s="58"/>
      <c r="C1547" s="58" t="s">
        <v>3480</v>
      </c>
      <c r="D1547" s="58" t="s">
        <v>2500</v>
      </c>
      <c r="E1547" s="58" t="s">
        <v>3089</v>
      </c>
      <c r="F1547" s="59" t="str">
        <f>IFERROR(VLOOKUP(VENTAS[[#This Row],[Código del producto Vendido]],STOCK[],5,FALSE),"-")</f>
        <v>Set de bikini estilo europeo blanco en tendencia</v>
      </c>
      <c r="G1547" s="59">
        <v>1</v>
      </c>
      <c r="H1547" s="60">
        <v>22</v>
      </c>
      <c r="I1547" s="60">
        <f>VENTAS[[#This Row],[Cantidad]]*VENTAS[[#This Row],[Precio Venta]]</f>
        <v>22</v>
      </c>
      <c r="J1547" s="60">
        <f>IF(VENTAS[[#This Row],[Nombre del Gestor]]&gt;1,  VENTAS[[#This Row],[Total]]*10%, 0)</f>
        <v>2.2000000000000002</v>
      </c>
      <c r="K1547" s="60">
        <f>IFERROR(VLOOKUP(VENTAS[[#This Row],[Código del producto Vendido]],STOCK[],16,FALSE)*VENTAS[[#This Row],[Cantidad]] + VLOOKUP(VENTAS[[#This Row],[Código del producto Vendido]],STOCK[],19,FALSE)*VENTAS[[#This Row],[Cantidad]],VENTAS[[#This Row],[Total]])</f>
        <v>13.23</v>
      </c>
      <c r="L1547" s="60">
        <f>VENTAS[[#This Row],[Total]]-VENTAS[[#This Row],[Comisión 10%]]-VENTAS[[#This Row],[Costo SIN Comision]]</f>
        <v>6.57</v>
      </c>
      <c r="M1547" s="60"/>
    </row>
    <row r="1548" spans="1:13" ht="20" customHeight="1">
      <c r="A1548" s="57"/>
      <c r="B1548" s="58"/>
      <c r="C1548" s="58"/>
      <c r="D1548" s="58"/>
      <c r="E1548" s="58"/>
      <c r="F1548" s="59" t="str">
        <f>IFERROR(VLOOKUP(VENTAS[[#This Row],[Código del producto Vendido]],STOCK[],5,FALSE),"-")</f>
        <v>-</v>
      </c>
      <c r="G1548" s="59">
        <v>1</v>
      </c>
      <c r="H1548" s="60">
        <v>30</v>
      </c>
      <c r="I1548" s="60">
        <f>VENTAS[[#This Row],[Cantidad]]*VENTAS[[#This Row],[Precio Venta]]</f>
        <v>30</v>
      </c>
      <c r="J1548" s="60">
        <f>IF(VENTAS[[#This Row],[Nombre del Gestor]]&gt;1,  VENTAS[[#This Row],[Total]]*10%, 0)</f>
        <v>0</v>
      </c>
      <c r="K1548" s="60">
        <f>IFERROR(VLOOKUP(VENTAS[[#This Row],[Código del producto Vendido]],STOCK[],16,FALSE)*VENTAS[[#This Row],[Cantidad]] + VLOOKUP(VENTAS[[#This Row],[Código del producto Vendido]],STOCK[],19,FALSE)*VENTAS[[#This Row],[Cantidad]],VENTAS[[#This Row],[Total]])</f>
        <v>30</v>
      </c>
      <c r="L1548" s="60">
        <f>VENTAS[[#This Row],[Total]]-VENTAS[[#This Row],[Comisión 10%]]-VENTAS[[#This Row],[Costo SIN Comision]]</f>
        <v>0</v>
      </c>
      <c r="M1548" s="60"/>
    </row>
    <row r="1549" spans="1:13" ht="20" customHeight="1">
      <c r="A1549" s="57"/>
      <c r="B1549" s="58"/>
      <c r="C1549" s="58"/>
      <c r="D1549" s="58"/>
      <c r="E1549" s="58"/>
      <c r="F1549" s="59" t="str">
        <f>IFERROR(VLOOKUP(VENTAS[[#This Row],[Código del producto Vendido]],STOCK[],5,FALSE),"-")</f>
        <v>-</v>
      </c>
      <c r="G1549" s="59"/>
      <c r="H1549" s="60"/>
      <c r="I1549" s="60">
        <f>VENTAS[[#This Row],[Cantidad]]*VENTAS[[#This Row],[Precio Venta]]</f>
        <v>0</v>
      </c>
      <c r="J1549" s="60">
        <f>IF(VENTAS[[#This Row],[Nombre del Gestor]]&gt;1,  VENTAS[[#This Row],[Total]]*10%, 0)</f>
        <v>0</v>
      </c>
      <c r="K1549" s="60">
        <f>IFERROR(VLOOKUP(VENTAS[[#This Row],[Código del producto Vendido]],STOCK[],16,FALSE)*VENTAS[[#This Row],[Cantidad]] + VLOOKUP(VENTAS[[#This Row],[Código del producto Vendido]],STOCK[],19,FALSE)*VENTAS[[#This Row],[Cantidad]],VENTAS[[#This Row],[Total]])</f>
        <v>0</v>
      </c>
      <c r="L1549" s="60">
        <f>VENTAS[[#This Row],[Total]]-VENTAS[[#This Row],[Comisión 10%]]-VENTAS[[#This Row],[Costo SIN Comision]]</f>
        <v>0</v>
      </c>
      <c r="M1549" s="60"/>
    </row>
    <row r="1550" spans="1:13" ht="142" customHeight="1">
      <c r="A1550" s="94"/>
      <c r="B1550" s="94"/>
      <c r="C1550" s="94"/>
      <c r="D1550" s="95" t="s">
        <v>2915</v>
      </c>
      <c r="E1550" s="96" t="s">
        <v>2911</v>
      </c>
      <c r="F1550" s="97" t="s">
        <v>2913</v>
      </c>
      <c r="G1550" s="96" t="s">
        <v>2911</v>
      </c>
      <c r="H1550" s="96" t="s">
        <v>2911</v>
      </c>
      <c r="I1550" s="98" t="s">
        <v>2910</v>
      </c>
      <c r="J1550" s="98" t="s">
        <v>2910</v>
      </c>
      <c r="K1550" s="98" t="s">
        <v>2910</v>
      </c>
      <c r="L1550" s="98" t="s">
        <v>2910</v>
      </c>
      <c r="M1550"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STOCK!$A$2:$A$1000897</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2864</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2843</v>
      </c>
      <c r="B1299" s="13"/>
      <c r="C1299" s="15" t="str">
        <f>IFERROR(VLOOKUP(VENTAS4[[#This Row],[Code]],STOCK[],5,FALSE),"-")</f>
        <v>Traje de baño clásico en bloque de color de talle alto (encargo)</v>
      </c>
    </row>
    <row r="1300" spans="1:3" s="14" customFormat="1" ht="55" customHeight="1">
      <c r="A1300" s="12" t="s">
        <v>2879</v>
      </c>
      <c r="B1300" s="13"/>
      <c r="C1300" s="15" t="str">
        <f>IFERROR(VLOOKUP(VENTAS4[[#This Row],[Code]],STOCK[],5,FALSE),"-")</f>
        <v>Set de Splash y crema de Victoria Secret (Original) Bare Vainilla</v>
      </c>
    </row>
    <row r="1301" spans="1:3" s="14" customFormat="1" ht="55" customHeight="1">
      <c r="A1301" s="23" t="s">
        <v>2880</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2909</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STOCK!$A$2:$A$1000897</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2024-10-02T05:59:34Z</dcterms:modified>
</cp:coreProperties>
</file>